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Holger\Hjemmeside\UdforskUniverset\sheets\Potentielle regneark\"/>
    </mc:Choice>
  </mc:AlternateContent>
  <bookViews>
    <workbookView xWindow="480" yWindow="30" windowWidth="26835" windowHeight="12075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B5" i="2" l="1"/>
  <c r="B4" i="2"/>
  <c r="C5" i="1"/>
  <c r="C27" i="1" s="1"/>
  <c r="C12" i="1"/>
  <c r="C11" i="1"/>
  <c r="B9" i="2" l="1"/>
  <c r="B6" i="2"/>
  <c r="B7" i="2"/>
  <c r="B15" i="2" s="1"/>
  <c r="C26" i="1"/>
  <c r="C30" i="1" s="1"/>
  <c r="C36" i="1"/>
  <c r="C35" i="1"/>
  <c r="B10" i="2" l="1"/>
  <c r="B12" i="2" s="1"/>
  <c r="C28" i="1"/>
  <c r="C29" i="1" s="1"/>
  <c r="C31" i="1" s="1"/>
  <c r="C32" i="1" s="1"/>
  <c r="C42" i="1"/>
  <c r="D42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52" i="1"/>
  <c r="C154" i="1"/>
  <c r="C156" i="1"/>
  <c r="C158" i="1"/>
  <c r="C160" i="1"/>
  <c r="C162" i="1"/>
  <c r="C164" i="1"/>
  <c r="C166" i="1"/>
  <c r="C168" i="1"/>
  <c r="C170" i="1"/>
  <c r="C172" i="1"/>
  <c r="C174" i="1"/>
  <c r="C176" i="1"/>
  <c r="C59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5" i="1"/>
  <c r="C119" i="1"/>
  <c r="C123" i="1"/>
  <c r="C127" i="1"/>
  <c r="C131" i="1"/>
  <c r="C135" i="1"/>
  <c r="C139" i="1"/>
  <c r="C143" i="1"/>
  <c r="C57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7" i="1"/>
  <c r="C121" i="1"/>
  <c r="C125" i="1"/>
  <c r="C129" i="1"/>
  <c r="C133" i="1"/>
  <c r="C137" i="1"/>
  <c r="C141" i="1"/>
  <c r="C145" i="1"/>
  <c r="C153" i="1"/>
  <c r="C157" i="1"/>
  <c r="C165" i="1"/>
  <c r="C173" i="1"/>
  <c r="C56" i="1"/>
  <c r="C147" i="1"/>
  <c r="C155" i="1"/>
  <c r="C163" i="1"/>
  <c r="C171" i="1"/>
  <c r="C149" i="1"/>
  <c r="C161" i="1"/>
  <c r="C169" i="1"/>
  <c r="C151" i="1"/>
  <c r="C159" i="1"/>
  <c r="C167" i="1"/>
  <c r="C175" i="1"/>
  <c r="C37" i="1"/>
  <c r="C43" i="1" s="1"/>
  <c r="D170" i="1"/>
  <c r="D174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100" i="1"/>
  <c r="D102" i="1"/>
  <c r="D104" i="1"/>
  <c r="D106" i="1"/>
  <c r="D108" i="1"/>
  <c r="D110" i="1"/>
  <c r="D112" i="1"/>
  <c r="D114" i="1"/>
  <c r="D116" i="1"/>
  <c r="D118" i="1"/>
  <c r="D120" i="1"/>
  <c r="D122" i="1"/>
  <c r="D124" i="1"/>
  <c r="D126" i="1"/>
  <c r="D128" i="1"/>
  <c r="D130" i="1"/>
  <c r="D132" i="1"/>
  <c r="D134" i="1"/>
  <c r="D136" i="1"/>
  <c r="D138" i="1"/>
  <c r="D140" i="1"/>
  <c r="D142" i="1"/>
  <c r="D144" i="1"/>
  <c r="D146" i="1"/>
  <c r="D148" i="1"/>
  <c r="D150" i="1"/>
  <c r="D152" i="1"/>
  <c r="D154" i="1"/>
  <c r="D156" i="1"/>
  <c r="D158" i="1"/>
  <c r="D160" i="1"/>
  <c r="D162" i="1"/>
  <c r="D164" i="1"/>
  <c r="D166" i="1"/>
  <c r="D168" i="1"/>
  <c r="D172" i="1"/>
  <c r="D176" i="1"/>
  <c r="D61" i="1"/>
  <c r="D69" i="1"/>
  <c r="D77" i="1"/>
  <c r="D85" i="1"/>
  <c r="D93" i="1"/>
  <c r="D101" i="1"/>
  <c r="D109" i="1"/>
  <c r="D117" i="1"/>
  <c r="D125" i="1"/>
  <c r="D133" i="1"/>
  <c r="D141" i="1"/>
  <c r="D147" i="1"/>
  <c r="D151" i="1"/>
  <c r="D155" i="1"/>
  <c r="D159" i="1"/>
  <c r="D163" i="1"/>
  <c r="D167" i="1"/>
  <c r="D171" i="1"/>
  <c r="D175" i="1"/>
  <c r="D143" i="1"/>
  <c r="D57" i="1"/>
  <c r="D73" i="1"/>
  <c r="D89" i="1"/>
  <c r="D105" i="1"/>
  <c r="D121" i="1"/>
  <c r="D137" i="1"/>
  <c r="D149" i="1"/>
  <c r="D157" i="1"/>
  <c r="D165" i="1"/>
  <c r="D173" i="1"/>
  <c r="D67" i="1"/>
  <c r="D83" i="1"/>
  <c r="D99" i="1"/>
  <c r="D115" i="1"/>
  <c r="D131" i="1"/>
  <c r="D63" i="1"/>
  <c r="D71" i="1"/>
  <c r="D79" i="1"/>
  <c r="D87" i="1"/>
  <c r="D95" i="1"/>
  <c r="D103" i="1"/>
  <c r="D111" i="1"/>
  <c r="D119" i="1"/>
  <c r="D127" i="1"/>
  <c r="D135" i="1"/>
  <c r="D56" i="1"/>
  <c r="D65" i="1"/>
  <c r="D81" i="1"/>
  <c r="D97" i="1"/>
  <c r="D113" i="1"/>
  <c r="D129" i="1"/>
  <c r="D145" i="1"/>
  <c r="D153" i="1"/>
  <c r="D161" i="1"/>
  <c r="D169" i="1"/>
  <c r="D59" i="1"/>
  <c r="D75" i="1"/>
  <c r="D91" i="1"/>
  <c r="D107" i="1"/>
  <c r="D123" i="1"/>
  <c r="D139" i="1"/>
  <c r="C38" i="1"/>
  <c r="D46" i="1" s="1"/>
  <c r="B14" i="2" l="1"/>
  <c r="B16" i="2" s="1"/>
  <c r="C18" i="2" s="1"/>
  <c r="C49" i="1"/>
  <c r="F49" i="1" s="1"/>
  <c r="C15" i="1" s="1"/>
  <c r="E15" i="1" s="1"/>
  <c r="C52" i="1"/>
  <c r="F52" i="1" s="1"/>
  <c r="C18" i="1" s="1"/>
  <c r="C50" i="1"/>
  <c r="F50" i="1" s="1"/>
  <c r="C16" i="1" s="1"/>
  <c r="E16" i="1" s="1"/>
  <c r="C51" i="1"/>
  <c r="F51" i="1" s="1"/>
  <c r="C17" i="1" s="1"/>
  <c r="C45" i="1"/>
  <c r="D44" i="1"/>
  <c r="C19" i="2" l="1"/>
  <c r="K19" i="2" s="1"/>
  <c r="I21" i="2" s="1"/>
  <c r="I22" i="2" s="1"/>
  <c r="F18" i="2"/>
  <c r="I18" i="2" s="1"/>
  <c r="K18" i="2"/>
  <c r="E20" i="1"/>
  <c r="C19" i="1"/>
  <c r="I23" i="2" l="1"/>
  <c r="F19" i="2"/>
  <c r="I19" i="2" s="1"/>
  <c r="M18" i="2"/>
  <c r="N18" i="2"/>
  <c r="M19" i="2" l="1"/>
  <c r="K21" i="2"/>
  <c r="K22" i="2" s="1"/>
  <c r="K23" i="2" s="1"/>
  <c r="N19" i="2"/>
</calcChain>
</file>

<file path=xl/sharedStrings.xml><?xml version="1.0" encoding="utf-8"?>
<sst xmlns="http://schemas.openxmlformats.org/spreadsheetml/2006/main" count="94" uniqueCount="70">
  <si>
    <t>HN, 2011-05-13</t>
  </si>
  <si>
    <t>Observerede tider:</t>
  </si>
  <si>
    <t>Årets længde:</t>
  </si>
  <si>
    <t>Forårets varighed</t>
  </si>
  <si>
    <t>Sommerens varighed:</t>
  </si>
  <si>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</si>
  <si>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</si>
  <si>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 xml:space="preserve"> = </t>
    </r>
  </si>
  <si>
    <t>Størrelse</t>
  </si>
  <si>
    <t>Retning</t>
  </si>
  <si>
    <t xml:space="preserve">OC = </t>
  </si>
  <si>
    <t>døgn</t>
  </si>
  <si>
    <t>°</t>
  </si>
  <si>
    <r>
      <rPr>
        <sz val="11"/>
        <color theme="1"/>
        <rFont val="Symbol"/>
        <family val="1"/>
        <charset val="2"/>
      </rPr>
      <t>Ð</t>
    </r>
    <r>
      <rPr>
        <sz val="11"/>
        <color theme="1"/>
        <rFont val="Calibri"/>
        <family val="2"/>
        <scheme val="minor"/>
      </rPr>
      <t xml:space="preserve"> FOC = </t>
    </r>
  </si>
  <si>
    <t>Modelparametre:</t>
  </si>
  <si>
    <t>Modelresultater:</t>
  </si>
  <si>
    <t>Efterårets varighed</t>
  </si>
  <si>
    <t>Vinterens varighed:</t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</si>
  <si>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EV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</si>
  <si>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VF</t>
    </r>
    <r>
      <rPr>
        <sz val="11"/>
        <color theme="1"/>
        <rFont val="Calibri"/>
        <family val="2"/>
        <scheme val="minor"/>
      </rPr>
      <t xml:space="preserve"> = </t>
    </r>
  </si>
  <si>
    <t>Centrum:</t>
  </si>
  <si>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</si>
  <si>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y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</si>
  <si>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</si>
  <si>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= </t>
    </r>
  </si>
  <si>
    <t>F</t>
  </si>
  <si>
    <t>S</t>
  </si>
  <si>
    <t>E</t>
  </si>
  <si>
    <t>V</t>
  </si>
  <si>
    <t>Punkter:</t>
  </si>
  <si>
    <t>Årstider:</t>
  </si>
  <si>
    <r>
      <rPr>
        <sz val="11"/>
        <color theme="1"/>
        <rFont val="Symbol"/>
        <family val="1"/>
        <charset val="2"/>
      </rPr>
      <t>Ð</t>
    </r>
    <r>
      <rPr>
        <sz val="11"/>
        <color theme="1"/>
        <rFont val="Calibri"/>
        <family val="2"/>
        <scheme val="minor"/>
      </rPr>
      <t xml:space="preserve">FCS = </t>
    </r>
  </si>
  <si>
    <r>
      <rPr>
        <sz val="11"/>
        <color theme="1"/>
        <rFont val="Symbol"/>
        <family val="1"/>
        <charset val="2"/>
      </rPr>
      <t>Ð</t>
    </r>
    <r>
      <rPr>
        <sz val="11"/>
        <color theme="1"/>
        <rFont val="Calibri"/>
        <family val="2"/>
        <scheme val="minor"/>
      </rPr>
      <t xml:space="preserve">SCE = </t>
    </r>
  </si>
  <si>
    <r>
      <rPr>
        <sz val="11"/>
        <color theme="1"/>
        <rFont val="Symbol"/>
        <family val="1"/>
        <charset val="2"/>
      </rPr>
      <t>Ð</t>
    </r>
    <r>
      <rPr>
        <sz val="11"/>
        <color theme="1"/>
        <rFont val="Calibri"/>
        <family val="2"/>
        <scheme val="minor"/>
      </rPr>
      <t xml:space="preserve">ECV = </t>
    </r>
  </si>
  <si>
    <r>
      <rPr>
        <sz val="11"/>
        <color theme="1"/>
        <rFont val="Symbol"/>
        <family val="1"/>
        <charset val="2"/>
      </rPr>
      <t>Ð</t>
    </r>
    <r>
      <rPr>
        <sz val="11"/>
        <color theme="1"/>
        <rFont val="Calibri"/>
        <family val="2"/>
        <scheme val="minor"/>
      </rPr>
      <t xml:space="preserve">VCF = </t>
    </r>
  </si>
  <si>
    <t>v</t>
  </si>
  <si>
    <t>Forårsjævndøgn</t>
  </si>
  <si>
    <t>Cirkel:</t>
  </si>
  <si>
    <t>J</t>
  </si>
  <si>
    <t>C</t>
  </si>
  <si>
    <t>Jorden</t>
  </si>
  <si>
    <t>Centrum</t>
  </si>
  <si>
    <t>Sommersolhverv</t>
  </si>
  <si>
    <t>Vintersolhverv</t>
  </si>
  <si>
    <t>Sum</t>
  </si>
  <si>
    <t>x</t>
  </si>
  <si>
    <t>y</t>
  </si>
  <si>
    <t>Efterårsjævndøgn</t>
  </si>
  <si>
    <t xml:space="preserve"> </t>
  </si>
  <si>
    <t>f</t>
  </si>
  <si>
    <t>s</t>
  </si>
  <si>
    <t>e</t>
  </si>
  <si>
    <t>v2</t>
  </si>
  <si>
    <t>sin v3</t>
  </si>
  <si>
    <t>v3</t>
  </si>
  <si>
    <t>a</t>
  </si>
  <si>
    <t>b</t>
  </si>
  <si>
    <t>x2-y2</t>
  </si>
  <si>
    <t>a2-b2</t>
  </si>
  <si>
    <t>A</t>
  </si>
  <si>
    <t>B</t>
  </si>
  <si>
    <t>D</t>
  </si>
  <si>
    <r>
      <t>y</t>
    </r>
    <r>
      <rPr>
        <vertAlign val="superscript"/>
        <sz val="11"/>
        <color theme="1"/>
        <rFont val="Calibri"/>
        <family val="2"/>
        <scheme val="minor"/>
      </rPr>
      <t>2</t>
    </r>
  </si>
  <si>
    <r>
      <t>x</t>
    </r>
    <r>
      <rPr>
        <vertAlign val="superscript"/>
        <sz val="11"/>
        <color theme="1"/>
        <rFont val="Calibri"/>
        <family val="2"/>
        <scheme val="minor"/>
      </rPr>
      <t>2</t>
    </r>
  </si>
  <si>
    <t>Fortegn +</t>
  </si>
  <si>
    <t>Fortegn -</t>
  </si>
  <si>
    <t>Hipparchos' model for årstiderne: Ekscentrisk cirkel</t>
  </si>
  <si>
    <t>au</t>
  </si>
  <si>
    <t>Kvadratafvigelse</t>
  </si>
  <si>
    <t>Forskydning af centrum, C, væk fra Jorden, 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</si>
</sst>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"/>
    <numFmt numFmtId="166" formatCode="0.000000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/>
    <xf numFmtId="2" fontId="7" fillId="0" borderId="0" xfId="0" applyNumberFormat="1" applyFont="1"/>
    <xf numFmtId="0" fontId="1" fillId="0" borderId="0" xfId="0" applyFont="1" applyAlignment="1">
      <alignment horizontal="center"/>
    </xf>
    <xf numFmtId="0" fontId="8" fillId="0" borderId="0" xfId="0" applyFont="1"/>
    <xf numFmtId="165" fontId="7" fillId="0" borderId="0" xfId="0" applyNumberFormat="1" applyFont="1"/>
    <xf numFmtId="166" fontId="8" fillId="0" borderId="0" xfId="0" applyNumberFormat="1" applyFont="1"/>
    <xf numFmtId="164" fontId="8" fillId="0" borderId="0" xfId="0" applyNumberFormat="1" applyFont="1"/>
    <xf numFmtId="166" fontId="7" fillId="0" borderId="0" xfId="0" applyNumberFormat="1" applyFont="1"/>
    <xf numFmtId="0" fontId="8" fillId="0" borderId="0" xfId="0" applyFont="1" applyAlignment="1">
      <alignment horizontal="right"/>
    </xf>
    <xf numFmtId="0" fontId="10" fillId="0" borderId="0" xfId="1"/>
    <xf numFmtId="0" fontId="0" fillId="0" borderId="2" xfId="0" applyBorder="1"/>
    <xf numFmtId="164" fontId="5" fillId="0" borderId="3" xfId="0" applyNumberFormat="1" applyFont="1" applyBorder="1"/>
    <xf numFmtId="0" fontId="5" fillId="0" borderId="1" xfId="0" applyFont="1" applyBorder="1"/>
  </cellXfs>
  <cellStyles count="2">
    <cellStyle name="Normal" xfId="0" builtinId="0"/>
    <cellStyle name="Titel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Solens bane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'Ark1'!$C$56:$C$176</c:f>
              <c:numCache>
                <c:formatCode>0.0000</c:formatCode>
                <c:ptCount val="121"/>
                <c:pt idx="0">
                  <c:v>1.08</c:v>
                </c:pt>
                <c:pt idx="1">
                  <c:v>1.0786295347545738</c:v>
                </c:pt>
                <c:pt idx="2">
                  <c:v>1.0745218953682734</c:v>
                </c:pt>
                <c:pt idx="3">
                  <c:v>1.0676883405951378</c:v>
                </c:pt>
                <c:pt idx="4">
                  <c:v>1.0581476007338058</c:v>
                </c:pt>
                <c:pt idx="5">
                  <c:v>1.0459258262890683</c:v>
                </c:pt>
                <c:pt idx="6">
                  <c:v>1.0310565162951535</c:v>
                </c:pt>
                <c:pt idx="7">
                  <c:v>1.0135804264972017</c:v>
                </c:pt>
                <c:pt idx="8">
                  <c:v>0.99354545764260083</c:v>
                </c:pt>
                <c:pt idx="9">
                  <c:v>0.97100652418836786</c:v>
                </c:pt>
                <c:pt idx="10">
                  <c:v>0.94602540378443867</c:v>
                </c:pt>
                <c:pt idx="11">
                  <c:v>0.91867056794542401</c:v>
                </c:pt>
                <c:pt idx="12">
                  <c:v>0.88901699437494741</c:v>
                </c:pt>
                <c:pt idx="13">
                  <c:v>0.85714596145697086</c:v>
                </c:pt>
                <c:pt idx="14">
                  <c:v>0.8231448254773942</c:v>
                </c:pt>
                <c:pt idx="15">
                  <c:v>0.78710678118654753</c:v>
                </c:pt>
                <c:pt idx="16">
                  <c:v>0.7491306063588582</c:v>
                </c:pt>
                <c:pt idx="17">
                  <c:v>0.70932039104983746</c:v>
                </c:pt>
                <c:pt idx="18">
                  <c:v>0.6677852522924731</c:v>
                </c:pt>
                <c:pt idx="19">
                  <c:v>0.62463903501502704</c:v>
                </c:pt>
                <c:pt idx="20">
                  <c:v>0.58000000000000007</c:v>
                </c:pt>
                <c:pt idx="21">
                  <c:v>0.53399049973954682</c:v>
                </c:pt>
                <c:pt idx="22">
                  <c:v>0.48673664307580022</c:v>
                </c:pt>
                <c:pt idx="23">
                  <c:v>0.43836794954530039</c:v>
                </c:pt>
                <c:pt idx="24">
                  <c:v>0.38901699437494747</c:v>
                </c:pt>
                <c:pt idx="25">
                  <c:v>0.33881904510252076</c:v>
                </c:pt>
                <c:pt idx="26">
                  <c:v>0.28791169081775947</c:v>
                </c:pt>
                <c:pt idx="27">
                  <c:v>0.23643446504023091</c:v>
                </c:pt>
                <c:pt idx="28">
                  <c:v>0.18452846326765346</c:v>
                </c:pt>
                <c:pt idx="29">
                  <c:v>0.13233595624294398</c:v>
                </c:pt>
                <c:pt idx="30">
                  <c:v>8.0000000000000057E-2</c:v>
                </c:pt>
                <c:pt idx="31">
                  <c:v>2.766404375705616E-2</c:v>
                </c:pt>
                <c:pt idx="32">
                  <c:v>-2.4528463267653552E-2</c:v>
                </c:pt>
                <c:pt idx="33">
                  <c:v>-7.6434465040230812E-2</c:v>
                </c:pt>
                <c:pt idx="34">
                  <c:v>-0.12791169081775933</c:v>
                </c:pt>
                <c:pt idx="35">
                  <c:v>-0.17881904510252083</c:v>
                </c:pt>
                <c:pt idx="36">
                  <c:v>-0.22901699437494732</c:v>
                </c:pt>
                <c:pt idx="37">
                  <c:v>-0.27836794954530025</c:v>
                </c:pt>
                <c:pt idx="38">
                  <c:v>-0.32673664307580025</c:v>
                </c:pt>
                <c:pt idx="39">
                  <c:v>-0.37399049973954668</c:v>
                </c:pt>
                <c:pt idx="40">
                  <c:v>-0.41999999999999976</c:v>
                </c:pt>
                <c:pt idx="41">
                  <c:v>-0.46463903501502707</c:v>
                </c:pt>
                <c:pt idx="42">
                  <c:v>-0.50778525229247307</c:v>
                </c:pt>
                <c:pt idx="43">
                  <c:v>-0.54932039104983732</c:v>
                </c:pt>
                <c:pt idx="44">
                  <c:v>-0.58913060635885828</c:v>
                </c:pt>
                <c:pt idx="45">
                  <c:v>-0.6271067811865475</c:v>
                </c:pt>
                <c:pt idx="46">
                  <c:v>-0.66314482547739406</c:v>
                </c:pt>
                <c:pt idx="47">
                  <c:v>-0.69714596145697094</c:v>
                </c:pt>
                <c:pt idx="48">
                  <c:v>-0.72901699437494738</c:v>
                </c:pt>
                <c:pt idx="49">
                  <c:v>-0.75867056794542398</c:v>
                </c:pt>
                <c:pt idx="50">
                  <c:v>-0.78602540378443875</c:v>
                </c:pt>
                <c:pt idx="51">
                  <c:v>-0.81100652418836783</c:v>
                </c:pt>
                <c:pt idx="52">
                  <c:v>-0.8335454576426008</c:v>
                </c:pt>
                <c:pt idx="53">
                  <c:v>-0.85358042649720178</c:v>
                </c:pt>
                <c:pt idx="54">
                  <c:v>-0.87105651629515357</c:v>
                </c:pt>
                <c:pt idx="55">
                  <c:v>-0.88592582628906824</c:v>
                </c:pt>
                <c:pt idx="56">
                  <c:v>-0.89814760073380573</c:v>
                </c:pt>
                <c:pt idx="57">
                  <c:v>-0.9076883405951377</c:v>
                </c:pt>
                <c:pt idx="58">
                  <c:v>-0.91452189536827333</c:v>
                </c:pt>
                <c:pt idx="59">
                  <c:v>-0.91862953475457387</c:v>
                </c:pt>
                <c:pt idx="60">
                  <c:v>-0.92</c:v>
                </c:pt>
                <c:pt idx="61">
                  <c:v>-0.91862953475457387</c:v>
                </c:pt>
                <c:pt idx="62">
                  <c:v>-0.91452189536827333</c:v>
                </c:pt>
                <c:pt idx="63">
                  <c:v>-0.90768834059513781</c:v>
                </c:pt>
                <c:pt idx="64">
                  <c:v>-0.89814760073380562</c:v>
                </c:pt>
                <c:pt idx="65">
                  <c:v>-0.88592582628906835</c:v>
                </c:pt>
                <c:pt idx="66">
                  <c:v>-0.87105651629515368</c:v>
                </c:pt>
                <c:pt idx="67">
                  <c:v>-0.85358042649720178</c:v>
                </c:pt>
                <c:pt idx="68">
                  <c:v>-0.83354545764260091</c:v>
                </c:pt>
                <c:pt idx="69">
                  <c:v>-0.81100652418836794</c:v>
                </c:pt>
                <c:pt idx="70">
                  <c:v>-0.78602540378443864</c:v>
                </c:pt>
                <c:pt idx="71">
                  <c:v>-0.75867056794542409</c:v>
                </c:pt>
                <c:pt idx="72">
                  <c:v>-0.7290169943749476</c:v>
                </c:pt>
                <c:pt idx="73">
                  <c:v>-0.69714596145697083</c:v>
                </c:pt>
                <c:pt idx="74">
                  <c:v>-0.66314482547739428</c:v>
                </c:pt>
                <c:pt idx="75">
                  <c:v>-0.62710678118654772</c:v>
                </c:pt>
                <c:pt idx="76">
                  <c:v>-0.58913060635885817</c:v>
                </c:pt>
                <c:pt idx="77">
                  <c:v>-0.54932039104983788</c:v>
                </c:pt>
                <c:pt idx="78">
                  <c:v>-0.50778525229247329</c:v>
                </c:pt>
                <c:pt idx="79">
                  <c:v>-0.46463903501502696</c:v>
                </c:pt>
                <c:pt idx="80">
                  <c:v>-0.42000000000000043</c:v>
                </c:pt>
                <c:pt idx="81">
                  <c:v>-0.3739904997395469</c:v>
                </c:pt>
                <c:pt idx="82">
                  <c:v>-0.32673664307580008</c:v>
                </c:pt>
                <c:pt idx="83">
                  <c:v>-0.2783679495453007</c:v>
                </c:pt>
                <c:pt idx="84">
                  <c:v>-0.22901699437494755</c:v>
                </c:pt>
                <c:pt idx="85">
                  <c:v>-0.17881904510252061</c:v>
                </c:pt>
                <c:pt idx="86">
                  <c:v>-0.12791169081775977</c:v>
                </c:pt>
                <c:pt idx="87">
                  <c:v>-7.6434465040231034E-2</c:v>
                </c:pt>
                <c:pt idx="88">
                  <c:v>-2.4528463267653358E-2</c:v>
                </c:pt>
                <c:pt idx="89">
                  <c:v>2.7664043757055695E-2</c:v>
                </c:pt>
                <c:pt idx="90">
                  <c:v>7.9999999999999821E-2</c:v>
                </c:pt>
                <c:pt idx="91">
                  <c:v>0.13233595624294395</c:v>
                </c:pt>
                <c:pt idx="92">
                  <c:v>0.18452846326765299</c:v>
                </c:pt>
                <c:pt idx="93">
                  <c:v>0.23643446504023069</c:v>
                </c:pt>
                <c:pt idx="94">
                  <c:v>0.28791169081775941</c:v>
                </c:pt>
                <c:pt idx="95">
                  <c:v>0.33881904510252031</c:v>
                </c:pt>
                <c:pt idx="96">
                  <c:v>0.38901699437494724</c:v>
                </c:pt>
                <c:pt idx="97">
                  <c:v>0.43836794954530039</c:v>
                </c:pt>
                <c:pt idx="98">
                  <c:v>0.48673664307579978</c:v>
                </c:pt>
                <c:pt idx="99">
                  <c:v>0.5339904997395466</c:v>
                </c:pt>
                <c:pt idx="100">
                  <c:v>0.58000000000000007</c:v>
                </c:pt>
                <c:pt idx="101">
                  <c:v>0.6246390350150266</c:v>
                </c:pt>
                <c:pt idx="102">
                  <c:v>0.66778525229247288</c:v>
                </c:pt>
                <c:pt idx="103">
                  <c:v>0.70932039104983746</c:v>
                </c:pt>
                <c:pt idx="104">
                  <c:v>0.74913060635885775</c:v>
                </c:pt>
                <c:pt idx="105">
                  <c:v>0.78710678118654731</c:v>
                </c:pt>
                <c:pt idx="106">
                  <c:v>0.8231448254773942</c:v>
                </c:pt>
                <c:pt idx="107">
                  <c:v>0.85714596145697053</c:v>
                </c:pt>
                <c:pt idx="108">
                  <c:v>0.8890169943749473</c:v>
                </c:pt>
                <c:pt idx="109">
                  <c:v>0.91867056794542401</c:v>
                </c:pt>
                <c:pt idx="110">
                  <c:v>0.94602540378443833</c:v>
                </c:pt>
                <c:pt idx="111">
                  <c:v>0.97100652418836775</c:v>
                </c:pt>
                <c:pt idx="112">
                  <c:v>0.99354545764260094</c:v>
                </c:pt>
                <c:pt idx="113">
                  <c:v>1.0135804264972015</c:v>
                </c:pt>
                <c:pt idx="114">
                  <c:v>1.0310565162951535</c:v>
                </c:pt>
                <c:pt idx="115">
                  <c:v>1.0459258262890683</c:v>
                </c:pt>
                <c:pt idx="116">
                  <c:v>1.0581476007338055</c:v>
                </c:pt>
                <c:pt idx="117">
                  <c:v>1.0676883405951376</c:v>
                </c:pt>
                <c:pt idx="118">
                  <c:v>1.0745218953682734</c:v>
                </c:pt>
                <c:pt idx="119">
                  <c:v>1.0786295347545738</c:v>
                </c:pt>
                <c:pt idx="120">
                  <c:v>1.08</c:v>
                </c:pt>
              </c:numCache>
            </c:numRef>
          </c:xVal>
          <c:yVal>
            <c:numRef>
              <c:f>'Ark1'!$D$56:$D$176</c:f>
              <c:numCache>
                <c:formatCode>0.0000</c:formatCode>
                <c:ptCount val="121"/>
                <c:pt idx="0">
                  <c:v>0</c:v>
                </c:pt>
                <c:pt idx="1">
                  <c:v>5.2335956242943835E-2</c:v>
                </c:pt>
                <c:pt idx="2">
                  <c:v>0.10452846326765347</c:v>
                </c:pt>
                <c:pt idx="3">
                  <c:v>0.15643446504023087</c:v>
                </c:pt>
                <c:pt idx="4">
                  <c:v>0.20791169081775934</c:v>
                </c:pt>
                <c:pt idx="5">
                  <c:v>0.25881904510252074</c:v>
                </c:pt>
                <c:pt idx="6">
                  <c:v>0.3090169943749474</c:v>
                </c:pt>
                <c:pt idx="7">
                  <c:v>0.35836794954530027</c:v>
                </c:pt>
                <c:pt idx="8">
                  <c:v>0.40673664307580021</c:v>
                </c:pt>
                <c:pt idx="9">
                  <c:v>0.45399049973954675</c:v>
                </c:pt>
                <c:pt idx="10">
                  <c:v>0.49999999999999994</c:v>
                </c:pt>
                <c:pt idx="11">
                  <c:v>0.54463903501502708</c:v>
                </c:pt>
                <c:pt idx="12">
                  <c:v>0.58778525229247314</c:v>
                </c:pt>
                <c:pt idx="13">
                  <c:v>0.62932039104983739</c:v>
                </c:pt>
                <c:pt idx="14">
                  <c:v>0.66913060635885824</c:v>
                </c:pt>
                <c:pt idx="15">
                  <c:v>0.70710678118654746</c:v>
                </c:pt>
                <c:pt idx="16">
                  <c:v>0.74314482547739424</c:v>
                </c:pt>
                <c:pt idx="17">
                  <c:v>0.7771459614569709</c:v>
                </c:pt>
                <c:pt idx="18">
                  <c:v>0.80901699437494745</c:v>
                </c:pt>
                <c:pt idx="19">
                  <c:v>0.83867056794542405</c:v>
                </c:pt>
                <c:pt idx="20">
                  <c:v>0.8660254037844386</c:v>
                </c:pt>
                <c:pt idx="21">
                  <c:v>0.89100652418836779</c:v>
                </c:pt>
                <c:pt idx="22">
                  <c:v>0.91354545764260087</c:v>
                </c:pt>
                <c:pt idx="23">
                  <c:v>0.93358042649720174</c:v>
                </c:pt>
                <c:pt idx="24">
                  <c:v>0.95105651629515353</c:v>
                </c:pt>
                <c:pt idx="25">
                  <c:v>0.96592582628906831</c:v>
                </c:pt>
                <c:pt idx="26">
                  <c:v>0.97814760073380558</c:v>
                </c:pt>
                <c:pt idx="27">
                  <c:v>0.98768834059513777</c:v>
                </c:pt>
                <c:pt idx="28">
                  <c:v>0.99452189536827329</c:v>
                </c:pt>
                <c:pt idx="29">
                  <c:v>0.99862953475457383</c:v>
                </c:pt>
                <c:pt idx="30">
                  <c:v>1</c:v>
                </c:pt>
                <c:pt idx="31">
                  <c:v>0.99862953475457383</c:v>
                </c:pt>
                <c:pt idx="32">
                  <c:v>0.99452189536827329</c:v>
                </c:pt>
                <c:pt idx="33">
                  <c:v>0.98768834059513777</c:v>
                </c:pt>
                <c:pt idx="34">
                  <c:v>0.97814760073380569</c:v>
                </c:pt>
                <c:pt idx="35">
                  <c:v>0.96592582628906831</c:v>
                </c:pt>
                <c:pt idx="36">
                  <c:v>0.95105651629515364</c:v>
                </c:pt>
                <c:pt idx="37">
                  <c:v>0.93358042649720174</c:v>
                </c:pt>
                <c:pt idx="38">
                  <c:v>0.91354545764260087</c:v>
                </c:pt>
                <c:pt idx="39">
                  <c:v>0.8910065241883679</c:v>
                </c:pt>
                <c:pt idx="40">
                  <c:v>0.86602540378443871</c:v>
                </c:pt>
                <c:pt idx="41">
                  <c:v>0.83867056794542394</c:v>
                </c:pt>
                <c:pt idx="42">
                  <c:v>0.80901699437494745</c:v>
                </c:pt>
                <c:pt idx="43">
                  <c:v>0.77714596145697101</c:v>
                </c:pt>
                <c:pt idx="44">
                  <c:v>0.74314482547739424</c:v>
                </c:pt>
                <c:pt idx="45">
                  <c:v>0.70710678118654757</c:v>
                </c:pt>
                <c:pt idx="46">
                  <c:v>0.66913060635885835</c:v>
                </c:pt>
                <c:pt idx="47">
                  <c:v>0.62932039104983739</c:v>
                </c:pt>
                <c:pt idx="48">
                  <c:v>0.58778525229247325</c:v>
                </c:pt>
                <c:pt idx="49">
                  <c:v>0.54463903501502731</c:v>
                </c:pt>
                <c:pt idx="50">
                  <c:v>0.49999999999999994</c:v>
                </c:pt>
                <c:pt idx="51">
                  <c:v>0.45399049973954686</c:v>
                </c:pt>
                <c:pt idx="52">
                  <c:v>0.40673664307580043</c:v>
                </c:pt>
                <c:pt idx="53">
                  <c:v>0.35836794954530021</c:v>
                </c:pt>
                <c:pt idx="54">
                  <c:v>0.30901699437494751</c:v>
                </c:pt>
                <c:pt idx="55">
                  <c:v>0.25881904510252102</c:v>
                </c:pt>
                <c:pt idx="56">
                  <c:v>0.20791169081775931</c:v>
                </c:pt>
                <c:pt idx="57">
                  <c:v>0.15643446504023098</c:v>
                </c:pt>
                <c:pt idx="58">
                  <c:v>0.10452846326765373</c:v>
                </c:pt>
                <c:pt idx="59">
                  <c:v>5.2335956242943807E-2</c:v>
                </c:pt>
                <c:pt idx="60">
                  <c:v>1.22514845490862E-16</c:v>
                </c:pt>
                <c:pt idx="61">
                  <c:v>-5.2335956242943557E-2</c:v>
                </c:pt>
                <c:pt idx="62">
                  <c:v>-0.1045284632676535</c:v>
                </c:pt>
                <c:pt idx="63">
                  <c:v>-0.15643446504023073</c:v>
                </c:pt>
                <c:pt idx="64">
                  <c:v>-0.20791169081775951</c:v>
                </c:pt>
                <c:pt idx="65">
                  <c:v>-0.25881904510252079</c:v>
                </c:pt>
                <c:pt idx="66">
                  <c:v>-0.30901699437494728</c:v>
                </c:pt>
                <c:pt idx="67">
                  <c:v>-0.35836794954530043</c:v>
                </c:pt>
                <c:pt idx="68">
                  <c:v>-0.40673664307580021</c:v>
                </c:pt>
                <c:pt idx="69">
                  <c:v>-0.45399049973954669</c:v>
                </c:pt>
                <c:pt idx="70">
                  <c:v>-0.50000000000000011</c:v>
                </c:pt>
                <c:pt idx="71">
                  <c:v>-0.54463903501502708</c:v>
                </c:pt>
                <c:pt idx="72">
                  <c:v>-0.58778525229247303</c:v>
                </c:pt>
                <c:pt idx="73">
                  <c:v>-0.62932039104983761</c:v>
                </c:pt>
                <c:pt idx="74">
                  <c:v>-0.66913060635885824</c:v>
                </c:pt>
                <c:pt idx="75">
                  <c:v>-0.70710678118654746</c:v>
                </c:pt>
                <c:pt idx="76">
                  <c:v>-0.74314482547739436</c:v>
                </c:pt>
                <c:pt idx="77">
                  <c:v>-0.77714596145697057</c:v>
                </c:pt>
                <c:pt idx="78">
                  <c:v>-0.80901699437494734</c:v>
                </c:pt>
                <c:pt idx="79">
                  <c:v>-0.83867056794542405</c:v>
                </c:pt>
                <c:pt idx="80">
                  <c:v>-0.86602540378443837</c:v>
                </c:pt>
                <c:pt idx="81">
                  <c:v>-0.89100652418836779</c:v>
                </c:pt>
                <c:pt idx="82">
                  <c:v>-0.91354545764260098</c:v>
                </c:pt>
                <c:pt idx="83">
                  <c:v>-0.93358042649720163</c:v>
                </c:pt>
                <c:pt idx="84">
                  <c:v>-0.95105651629515353</c:v>
                </c:pt>
                <c:pt idx="85">
                  <c:v>-0.96592582628906831</c:v>
                </c:pt>
                <c:pt idx="86">
                  <c:v>-0.97814760073380558</c:v>
                </c:pt>
                <c:pt idx="87">
                  <c:v>-0.98768834059513766</c:v>
                </c:pt>
                <c:pt idx="88">
                  <c:v>-0.9945218953682734</c:v>
                </c:pt>
                <c:pt idx="89">
                  <c:v>-0.99862953475457383</c:v>
                </c:pt>
                <c:pt idx="90">
                  <c:v>-1</c:v>
                </c:pt>
                <c:pt idx="91">
                  <c:v>-0.99862953475457383</c:v>
                </c:pt>
                <c:pt idx="92">
                  <c:v>-0.9945218953682734</c:v>
                </c:pt>
                <c:pt idx="93">
                  <c:v>-0.98768834059513777</c:v>
                </c:pt>
                <c:pt idx="94">
                  <c:v>-0.97814760073380558</c:v>
                </c:pt>
                <c:pt idx="95">
                  <c:v>-0.96592582628906842</c:v>
                </c:pt>
                <c:pt idx="96">
                  <c:v>-0.95105651629515364</c:v>
                </c:pt>
                <c:pt idx="97">
                  <c:v>-0.93358042649720174</c:v>
                </c:pt>
                <c:pt idx="98">
                  <c:v>-0.91354545764260109</c:v>
                </c:pt>
                <c:pt idx="99">
                  <c:v>-0.8910065241883679</c:v>
                </c:pt>
                <c:pt idx="100">
                  <c:v>-0.8660254037844386</c:v>
                </c:pt>
                <c:pt idx="101">
                  <c:v>-0.83867056794542427</c:v>
                </c:pt>
                <c:pt idx="102">
                  <c:v>-0.80901699437494756</c:v>
                </c:pt>
                <c:pt idx="103">
                  <c:v>-0.77714596145697079</c:v>
                </c:pt>
                <c:pt idx="104">
                  <c:v>-0.74314482547739458</c:v>
                </c:pt>
                <c:pt idx="105">
                  <c:v>-0.70710678118654768</c:v>
                </c:pt>
                <c:pt idx="106">
                  <c:v>-0.66913060635885813</c:v>
                </c:pt>
                <c:pt idx="107">
                  <c:v>-0.62932039104983784</c:v>
                </c:pt>
                <c:pt idx="108">
                  <c:v>-0.58778525229247336</c:v>
                </c:pt>
                <c:pt idx="109">
                  <c:v>-0.54463903501502697</c:v>
                </c:pt>
                <c:pt idx="110">
                  <c:v>-0.50000000000000044</c:v>
                </c:pt>
                <c:pt idx="111">
                  <c:v>-0.45399049973954697</c:v>
                </c:pt>
                <c:pt idx="112">
                  <c:v>-0.40673664307580015</c:v>
                </c:pt>
                <c:pt idx="113">
                  <c:v>-0.35836794954530077</c:v>
                </c:pt>
                <c:pt idx="114">
                  <c:v>-0.30901699437494762</c:v>
                </c:pt>
                <c:pt idx="115">
                  <c:v>-0.25881904510252068</c:v>
                </c:pt>
                <c:pt idx="116">
                  <c:v>-0.20791169081775987</c:v>
                </c:pt>
                <c:pt idx="117">
                  <c:v>-0.15643446504023112</c:v>
                </c:pt>
                <c:pt idx="118">
                  <c:v>-0.10452846326765342</c:v>
                </c:pt>
                <c:pt idx="119">
                  <c:v>-5.2335956242944369E-2</c:v>
                </c:pt>
                <c:pt idx="120">
                  <c:v>-2.45029690981724E-16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36-4E34-9430-B553E1BA8540}"/>
            </c:ext>
          </c:extLst>
        </c:ser>
        <c:ser>
          <c:idx val="2"/>
          <c:order val="1"/>
          <c:tx>
            <c:strRef>
              <c:f>'Ark1'!$E$41</c:f>
              <c:strCache>
                <c:ptCount val="1"/>
                <c:pt idx="0">
                  <c:v>Jorden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rgbClr val="00B0F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'Ark1'!$C$41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'Ark1'!$D$41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36-4E34-9430-B553E1BA8540}"/>
            </c:ext>
          </c:extLst>
        </c:ser>
        <c:ser>
          <c:idx val="1"/>
          <c:order val="2"/>
          <c:tx>
            <c:strRef>
              <c:f>'Ark1'!$E$43</c:f>
              <c:strCache>
                <c:ptCount val="1"/>
                <c:pt idx="0">
                  <c:v>Forårsjævndøgn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xVal>
            <c:numRef>
              <c:f>'Ark1'!$C$43</c:f>
              <c:numCache>
                <c:formatCode>0.0000</c:formatCode>
                <c:ptCount val="1"/>
                <c:pt idx="0">
                  <c:v>1.08</c:v>
                </c:pt>
              </c:numCache>
            </c:numRef>
          </c:xVal>
          <c:yVal>
            <c:numRef>
              <c:f>'Ark1'!$D$43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36-4E34-9430-B553E1BA8540}"/>
            </c:ext>
          </c:extLst>
        </c:ser>
        <c:ser>
          <c:idx val="3"/>
          <c:order val="3"/>
          <c:tx>
            <c:strRef>
              <c:f>'Ark1'!$E$44</c:f>
              <c:strCache>
                <c:ptCount val="1"/>
                <c:pt idx="0">
                  <c:v>Sommersolhverv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'Ark1'!$C$44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'Ark1'!$D$44</c:f>
              <c:numCache>
                <c:formatCode>0.0000</c:formatCode>
                <c:ptCount val="1"/>
                <c:pt idx="0">
                  <c:v>0.996794863550169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36-4E34-9430-B553E1BA8540}"/>
            </c:ext>
          </c:extLst>
        </c:ser>
        <c:ser>
          <c:idx val="4"/>
          <c:order val="4"/>
          <c:tx>
            <c:strRef>
              <c:f>'Ark1'!$E$45</c:f>
              <c:strCache>
                <c:ptCount val="1"/>
                <c:pt idx="0">
                  <c:v>Efterårsjævndøgn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</c:spPr>
          </c:marker>
          <c:xVal>
            <c:numRef>
              <c:f>'Ark1'!$C$45</c:f>
              <c:numCache>
                <c:formatCode>0.0000</c:formatCode>
                <c:ptCount val="1"/>
                <c:pt idx="0">
                  <c:v>-0.92</c:v>
                </c:pt>
              </c:numCache>
            </c:numRef>
          </c:xVal>
          <c:yVal>
            <c:numRef>
              <c:f>'Ark1'!$D$45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036-4E34-9430-B553E1BA8540}"/>
            </c:ext>
          </c:extLst>
        </c:ser>
        <c:ser>
          <c:idx val="5"/>
          <c:order val="5"/>
          <c:tx>
            <c:strRef>
              <c:f>'Ark1'!$E$46</c:f>
              <c:strCache>
                <c:ptCount val="1"/>
                <c:pt idx="0">
                  <c:v>Vintersolhverv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0070C0"/>
              </a:solidFill>
            </c:spPr>
          </c:marker>
          <c:xVal>
            <c:numRef>
              <c:f>'Ark1'!$C$46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'Ark1'!$D$46</c:f>
              <c:numCache>
                <c:formatCode>0.0000</c:formatCode>
                <c:ptCount val="1"/>
                <c:pt idx="0">
                  <c:v>-0.996794863550169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036-4E34-9430-B553E1BA8540}"/>
            </c:ext>
          </c:extLst>
        </c:ser>
        <c:ser>
          <c:idx val="6"/>
          <c:order val="6"/>
          <c:tx>
            <c:strRef>
              <c:f>'Ark1'!$E$42</c:f>
              <c:strCache>
                <c:ptCount val="1"/>
                <c:pt idx="0">
                  <c:v>Centrum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5"/>
          </c:marker>
          <c:xVal>
            <c:numRef>
              <c:f>'Ark1'!$C$42</c:f>
              <c:numCache>
                <c:formatCode>0.0000</c:formatCode>
                <c:ptCount val="1"/>
                <c:pt idx="0">
                  <c:v>0.08</c:v>
                </c:pt>
              </c:numCache>
            </c:numRef>
          </c:xVal>
          <c:yVal>
            <c:numRef>
              <c:f>'Ark1'!$D$42</c:f>
              <c:numCache>
                <c:formatCode>0.0000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036-4E34-9430-B553E1BA8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856192"/>
        <c:axId val="142856960"/>
      </c:scatterChart>
      <c:valAx>
        <c:axId val="142856192"/>
        <c:scaling>
          <c:orientation val="minMax"/>
          <c:max val="1.5"/>
          <c:min val="-1.5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crossAx val="142856960"/>
        <c:crossesAt val="-2"/>
        <c:crossBetween val="midCat"/>
        <c:majorUnit val="0.5"/>
      </c:valAx>
      <c:valAx>
        <c:axId val="142856960"/>
        <c:scaling>
          <c:orientation val="minMax"/>
          <c:max val="1.5"/>
          <c:min val="-1.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42856192"/>
        <c:crossesAt val="-2"/>
        <c:crossBetween val="midCat"/>
        <c:maj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125016</xdr:colOff>
      <xdr:row>1</xdr:row>
      <xdr:rowOff>57152</xdr:rowOff>
    </xdr:from>
    <xdr:to>
      <xdr:col>16</xdr:col>
      <xdr:colOff>261937</xdr:colOff>
      <xdr:row>19</xdr:row>
      <xdr:rowOff>23813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9526</xdr:colOff>
          <xdr:row>10</xdr:row>
          <xdr:rowOff>19050</xdr:rowOff>
        </xdr:from>
        <xdr:to>
          <xdr:col>7</xdr:col>
          <xdr:colOff>5952</xdr:colOff>
          <xdr:row>11</xdr:row>
          <xdr:rowOff>9525</xdr:rowOff>
        </xdr:to>
        <xdr:sp macro="" textlink="">
          <xdr:nvSpPr>
            <xdr:cNvPr id="1028" name="ScrollBar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7</xdr:col>
          <xdr:colOff>9524</xdr:colOff>
          <xdr:row>12</xdr:row>
          <xdr:rowOff>9525</xdr:rowOff>
        </xdr:to>
        <xdr:sp macro="" textlink="">
          <xdr:nvSpPr>
            <xdr:cNvPr id="1029" name="ScrollBar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</xdr:row>
          <xdr:rowOff>38100</xdr:rowOff>
        </xdr:from>
        <xdr:to>
          <xdr:col>5</xdr:col>
          <xdr:colOff>581025</xdr:colOff>
          <xdr:row>3</xdr:row>
          <xdr:rowOff>171450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</xdr:row>
          <xdr:rowOff>38100</xdr:rowOff>
        </xdr:from>
        <xdr:to>
          <xdr:col>5</xdr:col>
          <xdr:colOff>581025</xdr:colOff>
          <xdr:row>4</xdr:row>
          <xdr:rowOff>171450</xdr:rowOff>
        </xdr:to>
        <xdr:sp macro="" textlink="">
          <xdr:nvSpPr>
            <xdr:cNvPr id="2050" name="ScrollBar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4.emf"/><Relationship Id="rId5" Type="http://schemas.openxmlformats.org/officeDocument/2006/relationships/control" Target="../activeX/activeX4.xml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H176"/>
  <sheetViews>
    <sheetView tabSelected="1" zoomScale="160" zoomScaleNormal="160" workbookViewId="0"/>
  </sheetViews>
  <sheetFormatPr defaultRowHeight="15" x14ac:dyDescent="0.25"/>
  <cols>
    <col min="1" max="1" width="20.5703125" customWidth="1"/>
    <col min="3" max="3" width="10" customWidth="1"/>
  </cols>
  <sheetData>
    <row r="1" spans="1:8" ht="22.5" x14ac:dyDescent="0.3">
      <c r="A1" t="s">
        <v>48</v>
      </c>
      <c r="B1" s="17" t="s">
        <v>66</v>
      </c>
    </row>
    <row r="2" spans="1:8" x14ac:dyDescent="0.25">
      <c r="B2" t="s">
        <v>0</v>
      </c>
    </row>
    <row r="4" spans="1:8" x14ac:dyDescent="0.25">
      <c r="A4" s="2" t="s">
        <v>1</v>
      </c>
    </row>
    <row r="5" spans="1:8" x14ac:dyDescent="0.25">
      <c r="A5" t="s">
        <v>2</v>
      </c>
      <c r="B5" s="1" t="s">
        <v>5</v>
      </c>
      <c r="C5" s="5">
        <f>365+1/4-1/300</f>
        <v>365.24666666666667</v>
      </c>
      <c r="D5" t="s">
        <v>11</v>
      </c>
    </row>
    <row r="6" spans="1:8" ht="18" x14ac:dyDescent="0.35">
      <c r="A6" t="s">
        <v>3</v>
      </c>
      <c r="B6" s="1" t="s">
        <v>6</v>
      </c>
      <c r="C6">
        <v>94.5</v>
      </c>
      <c r="D6" t="s">
        <v>11</v>
      </c>
    </row>
    <row r="7" spans="1:8" ht="18" x14ac:dyDescent="0.35">
      <c r="A7" t="s">
        <v>4</v>
      </c>
      <c r="B7" s="1" t="s">
        <v>7</v>
      </c>
      <c r="C7">
        <v>92.5</v>
      </c>
      <c r="D7" t="s">
        <v>11</v>
      </c>
    </row>
    <row r="8" spans="1:8" x14ac:dyDescent="0.25">
      <c r="B8" s="1"/>
    </row>
    <row r="9" spans="1:8" x14ac:dyDescent="0.25">
      <c r="A9" s="2" t="s">
        <v>14</v>
      </c>
    </row>
    <row r="10" spans="1:8" x14ac:dyDescent="0.25">
      <c r="A10" t="s">
        <v>69</v>
      </c>
    </row>
    <row r="11" spans="1:8" x14ac:dyDescent="0.25">
      <c r="A11" t="s">
        <v>8</v>
      </c>
      <c r="B11" s="1" t="s">
        <v>10</v>
      </c>
      <c r="C11" s="15">
        <f>(H11-E11)/1000*F11+E11</f>
        <v>0.08</v>
      </c>
      <c r="D11" t="s">
        <v>67</v>
      </c>
      <c r="E11" s="8">
        <v>0</v>
      </c>
      <c r="F11">
        <v>1000</v>
      </c>
      <c r="H11" s="8">
        <v>0.08</v>
      </c>
    </row>
    <row r="12" spans="1:8" x14ac:dyDescent="0.25">
      <c r="A12" t="s">
        <v>9</v>
      </c>
      <c r="B12" s="1" t="s">
        <v>13</v>
      </c>
      <c r="C12" s="12">
        <f>(H12-E12)/1000*F12+E12</f>
        <v>0</v>
      </c>
      <c r="D12" s="3" t="s">
        <v>12</v>
      </c>
      <c r="E12" s="8">
        <v>0</v>
      </c>
      <c r="F12">
        <v>0</v>
      </c>
      <c r="H12" s="8">
        <v>360</v>
      </c>
    </row>
    <row r="14" spans="1:8" x14ac:dyDescent="0.25">
      <c r="A14" s="2" t="s">
        <v>15</v>
      </c>
    </row>
    <row r="15" spans="1:8" ht="18" x14ac:dyDescent="0.35">
      <c r="A15" t="s">
        <v>3</v>
      </c>
      <c r="B15" s="1" t="s">
        <v>6</v>
      </c>
      <c r="C15" s="9">
        <f>F49</f>
        <v>95.967106499379611</v>
      </c>
      <c r="D15" t="s">
        <v>11</v>
      </c>
      <c r="E15" s="5">
        <f>C6-C15</f>
        <v>-1.4671064993796108</v>
      </c>
    </row>
    <row r="16" spans="1:8" ht="18" x14ac:dyDescent="0.35">
      <c r="A16" t="s">
        <v>4</v>
      </c>
      <c r="B16" s="1" t="s">
        <v>7</v>
      </c>
      <c r="C16" s="9">
        <f t="shared" ref="C16:C18" si="0">F50</f>
        <v>86.656226833953724</v>
      </c>
      <c r="D16" t="s">
        <v>11</v>
      </c>
      <c r="E16" s="5">
        <f>C7-C16</f>
        <v>5.8437731660462759</v>
      </c>
    </row>
    <row r="17" spans="1:5" ht="18" x14ac:dyDescent="0.35">
      <c r="A17" t="s">
        <v>16</v>
      </c>
      <c r="B17" s="1" t="s">
        <v>18</v>
      </c>
      <c r="C17" s="9">
        <f t="shared" si="0"/>
        <v>86.656226833953724</v>
      </c>
      <c r="D17" t="s">
        <v>11</v>
      </c>
    </row>
    <row r="18" spans="1:5" ht="18" x14ac:dyDescent="0.35">
      <c r="A18" t="s">
        <v>17</v>
      </c>
      <c r="B18" s="1" t="s">
        <v>19</v>
      </c>
      <c r="C18" s="9">
        <f t="shared" si="0"/>
        <v>95.967106499379611</v>
      </c>
      <c r="D18" t="s">
        <v>11</v>
      </c>
    </row>
    <row r="19" spans="1:5" x14ac:dyDescent="0.25">
      <c r="A19" t="s">
        <v>44</v>
      </c>
      <c r="C19" s="5">
        <f>SUM(C15:C18)</f>
        <v>365.24666666666667</v>
      </c>
      <c r="D19" t="s">
        <v>11</v>
      </c>
    </row>
    <row r="20" spans="1:5" x14ac:dyDescent="0.25">
      <c r="A20" s="20" t="s">
        <v>68</v>
      </c>
      <c r="B20" s="18"/>
      <c r="C20" s="18"/>
      <c r="D20" s="18"/>
      <c r="E20" s="19">
        <f>SQRT(E15*E15+E16*E16)</f>
        <v>6.0251212682172968</v>
      </c>
    </row>
    <row r="26" spans="1:5" x14ac:dyDescent="0.25">
      <c r="B26" t="s">
        <v>49</v>
      </c>
      <c r="C26">
        <f>C6/C5*360</f>
        <v>93.142533812765805</v>
      </c>
    </row>
    <row r="27" spans="1:5" x14ac:dyDescent="0.25">
      <c r="B27" t="s">
        <v>50</v>
      </c>
      <c r="C27">
        <f>C7/C5*360</f>
        <v>91.171263255881868</v>
      </c>
    </row>
    <row r="28" spans="1:5" x14ac:dyDescent="0.25">
      <c r="C28">
        <f>SQRT(2-2*COS(RADIANS(C27)))*COS(RADIANS(C26/2))</f>
        <v>0.98208977898713734</v>
      </c>
    </row>
    <row r="29" spans="1:5" x14ac:dyDescent="0.25">
      <c r="B29" t="s">
        <v>51</v>
      </c>
      <c r="C29" s="13">
        <f>SQRT(1+C28*C28-2*C28*SIN(RADIANS((C26+C27)/2)))</f>
        <v>4.1380851723635176E-2</v>
      </c>
    </row>
    <row r="30" spans="1:5" x14ac:dyDescent="0.25">
      <c r="B30" t="s">
        <v>52</v>
      </c>
      <c r="C30">
        <f>(C26+C27)/2-90</f>
        <v>2.1568985343238296</v>
      </c>
    </row>
    <row r="31" spans="1:5" x14ac:dyDescent="0.25">
      <c r="B31" t="s">
        <v>53</v>
      </c>
      <c r="C31">
        <f>SIN(RADIANS(C30))/C29</f>
        <v>0.9095049695887415</v>
      </c>
    </row>
    <row r="32" spans="1:5" x14ac:dyDescent="0.25">
      <c r="B32" t="s">
        <v>54</v>
      </c>
      <c r="C32" s="14">
        <f>DEGREES(ASIN(C31))</f>
        <v>65.437031389764201</v>
      </c>
    </row>
    <row r="34" spans="1:5" x14ac:dyDescent="0.25">
      <c r="A34" s="2" t="s">
        <v>20</v>
      </c>
    </row>
    <row r="35" spans="1:5" ht="18" x14ac:dyDescent="0.35">
      <c r="B35" s="1" t="s">
        <v>21</v>
      </c>
      <c r="C35" s="5">
        <f>C11*COS(RADIANS(C12))</f>
        <v>0.08</v>
      </c>
    </row>
    <row r="36" spans="1:5" ht="18" x14ac:dyDescent="0.35">
      <c r="B36" s="1" t="s">
        <v>22</v>
      </c>
      <c r="C36" s="5">
        <f>C11*SIN(RADIANS(C12))</f>
        <v>0</v>
      </c>
    </row>
    <row r="37" spans="1:5" x14ac:dyDescent="0.25">
      <c r="B37" s="1" t="s">
        <v>23</v>
      </c>
      <c r="C37">
        <f>SQRT(1-C36*C36)</f>
        <v>1</v>
      </c>
    </row>
    <row r="38" spans="1:5" x14ac:dyDescent="0.25">
      <c r="B38" s="1" t="s">
        <v>24</v>
      </c>
      <c r="C38">
        <f>SQRT(1-C35*C35)</f>
        <v>0.996794863550169</v>
      </c>
    </row>
    <row r="39" spans="1:5" x14ac:dyDescent="0.25">
      <c r="B39" s="1"/>
    </row>
    <row r="40" spans="1:5" x14ac:dyDescent="0.25">
      <c r="A40" s="2" t="s">
        <v>29</v>
      </c>
      <c r="B40" s="1"/>
    </row>
    <row r="41" spans="1:5" x14ac:dyDescent="0.25">
      <c r="B41" s="6" t="s">
        <v>38</v>
      </c>
      <c r="C41">
        <v>0</v>
      </c>
      <c r="D41">
        <v>0</v>
      </c>
      <c r="E41" t="s">
        <v>40</v>
      </c>
    </row>
    <row r="42" spans="1:5" x14ac:dyDescent="0.25">
      <c r="B42" s="6" t="s">
        <v>39</v>
      </c>
      <c r="C42" s="5">
        <f>C35</f>
        <v>0.08</v>
      </c>
      <c r="D42" s="5">
        <f>C36</f>
        <v>0</v>
      </c>
      <c r="E42" t="s">
        <v>41</v>
      </c>
    </row>
    <row r="43" spans="1:5" x14ac:dyDescent="0.25">
      <c r="B43" s="6" t="s">
        <v>25</v>
      </c>
      <c r="C43" s="5">
        <f>C35+C37</f>
        <v>1.08</v>
      </c>
      <c r="D43">
        <v>0</v>
      </c>
      <c r="E43" t="s">
        <v>36</v>
      </c>
    </row>
    <row r="44" spans="1:5" x14ac:dyDescent="0.25">
      <c r="B44" s="6" t="s">
        <v>26</v>
      </c>
      <c r="C44">
        <v>0</v>
      </c>
      <c r="D44" s="5">
        <f>C36+C38</f>
        <v>0.996794863550169</v>
      </c>
      <c r="E44" t="s">
        <v>42</v>
      </c>
    </row>
    <row r="45" spans="1:5" x14ac:dyDescent="0.25">
      <c r="B45" s="6" t="s">
        <v>27</v>
      </c>
      <c r="C45" s="5">
        <f>C35-C37</f>
        <v>-0.92</v>
      </c>
      <c r="D45">
        <v>0</v>
      </c>
      <c r="E45" t="s">
        <v>47</v>
      </c>
    </row>
    <row r="46" spans="1:5" x14ac:dyDescent="0.25">
      <c r="B46" s="6" t="s">
        <v>28</v>
      </c>
      <c r="C46">
        <v>0</v>
      </c>
      <c r="D46" s="5">
        <f>C36-C38</f>
        <v>-0.996794863550169</v>
      </c>
      <c r="E46" t="s">
        <v>43</v>
      </c>
    </row>
    <row r="47" spans="1:5" x14ac:dyDescent="0.25">
      <c r="B47" s="6"/>
    </row>
    <row r="48" spans="1:5" x14ac:dyDescent="0.25">
      <c r="A48" s="2" t="s">
        <v>30</v>
      </c>
      <c r="B48" s="6"/>
    </row>
    <row r="49" spans="1:6" ht="15" customHeight="1" x14ac:dyDescent="0.35">
      <c r="B49" s="7" t="s">
        <v>31</v>
      </c>
      <c r="C49">
        <f>DEGREES(ACOS(-C35*C37-C36*C38))</f>
        <v>94.588565735785835</v>
      </c>
      <c r="E49" s="1" t="s">
        <v>6</v>
      </c>
      <c r="F49">
        <f>C49/360*C$5</f>
        <v>95.967106499379611</v>
      </c>
    </row>
    <row r="50" spans="1:6" ht="18" x14ac:dyDescent="0.35">
      <c r="B50" s="7" t="s">
        <v>32</v>
      </c>
      <c r="C50">
        <f>DEGREES(ACOS(C35*C37-C36*C38))</f>
        <v>85.411434264214165</v>
      </c>
      <c r="E50" s="1" t="s">
        <v>7</v>
      </c>
      <c r="F50">
        <f t="shared" ref="F50:F52" si="1">C50/360*C$5</f>
        <v>86.656226833953724</v>
      </c>
    </row>
    <row r="51" spans="1:6" ht="18" x14ac:dyDescent="0.35">
      <c r="B51" s="7" t="s">
        <v>33</v>
      </c>
      <c r="C51">
        <f>DEGREES(ACOS(C35*C37+C36*C38))</f>
        <v>85.411434264214165</v>
      </c>
      <c r="E51" s="1" t="s">
        <v>18</v>
      </c>
      <c r="F51">
        <f t="shared" si="1"/>
        <v>86.656226833953724</v>
      </c>
    </row>
    <row r="52" spans="1:6" ht="18" x14ac:dyDescent="0.35">
      <c r="B52" s="7" t="s">
        <v>34</v>
      </c>
      <c r="C52">
        <f>DEGREES(ACOS(-C35*C37+C36*C38))</f>
        <v>94.588565735785835</v>
      </c>
      <c r="E52" s="1" t="s">
        <v>19</v>
      </c>
      <c r="F52">
        <f t="shared" si="1"/>
        <v>95.967106499379611</v>
      </c>
    </row>
    <row r="54" spans="1:6" x14ac:dyDescent="0.25">
      <c r="A54" s="2" t="s">
        <v>37</v>
      </c>
    </row>
    <row r="55" spans="1:6" x14ac:dyDescent="0.25">
      <c r="B55" s="10" t="s">
        <v>35</v>
      </c>
      <c r="C55" s="10" t="s">
        <v>45</v>
      </c>
      <c r="D55" s="10" t="s">
        <v>46</v>
      </c>
    </row>
    <row r="56" spans="1:6" x14ac:dyDescent="0.25">
      <c r="B56">
        <v>0</v>
      </c>
      <c r="C56" s="5">
        <f>COS(RADIANS(B56))+C$35</f>
        <v>1.08</v>
      </c>
      <c r="D56" s="5">
        <f>SIN(RADIANS(B56))+C$36</f>
        <v>0</v>
      </c>
    </row>
    <row r="57" spans="1:6" x14ac:dyDescent="0.25">
      <c r="B57">
        <v>3</v>
      </c>
      <c r="C57" s="5">
        <f t="shared" ref="C57:C120" si="2">COS(RADIANS(B57))+C$35</f>
        <v>1.0786295347545738</v>
      </c>
      <c r="D57" s="5">
        <f t="shared" ref="D57:D120" si="3">SIN(RADIANS(B57))+C$36</f>
        <v>5.2335956242943835E-2</v>
      </c>
    </row>
    <row r="58" spans="1:6" x14ac:dyDescent="0.25">
      <c r="B58">
        <v>6</v>
      </c>
      <c r="C58" s="5">
        <f t="shared" si="2"/>
        <v>1.0745218953682734</v>
      </c>
      <c r="D58" s="5">
        <f t="shared" si="3"/>
        <v>0.10452846326765347</v>
      </c>
    </row>
    <row r="59" spans="1:6" x14ac:dyDescent="0.25">
      <c r="B59">
        <v>9</v>
      </c>
      <c r="C59" s="5">
        <f t="shared" si="2"/>
        <v>1.0676883405951378</v>
      </c>
      <c r="D59" s="5">
        <f t="shared" si="3"/>
        <v>0.15643446504023087</v>
      </c>
    </row>
    <row r="60" spans="1:6" x14ac:dyDescent="0.25">
      <c r="B60">
        <v>12</v>
      </c>
      <c r="C60" s="5">
        <f t="shared" si="2"/>
        <v>1.0581476007338058</v>
      </c>
      <c r="D60" s="5">
        <f t="shared" si="3"/>
        <v>0.20791169081775934</v>
      </c>
    </row>
    <row r="61" spans="1:6" x14ac:dyDescent="0.25">
      <c r="B61">
        <v>15</v>
      </c>
      <c r="C61" s="5">
        <f t="shared" si="2"/>
        <v>1.0459258262890683</v>
      </c>
      <c r="D61" s="5">
        <f t="shared" si="3"/>
        <v>0.25881904510252074</v>
      </c>
    </row>
    <row r="62" spans="1:6" x14ac:dyDescent="0.25">
      <c r="B62">
        <v>18</v>
      </c>
      <c r="C62" s="5">
        <f t="shared" si="2"/>
        <v>1.0310565162951535</v>
      </c>
      <c r="D62" s="5">
        <f t="shared" si="3"/>
        <v>0.3090169943749474</v>
      </c>
    </row>
    <row r="63" spans="1:6" x14ac:dyDescent="0.25">
      <c r="B63">
        <v>21</v>
      </c>
      <c r="C63" s="5">
        <f t="shared" si="2"/>
        <v>1.0135804264972017</v>
      </c>
      <c r="D63" s="5">
        <f t="shared" si="3"/>
        <v>0.35836794954530027</v>
      </c>
    </row>
    <row r="64" spans="1:6" x14ac:dyDescent="0.25">
      <c r="B64">
        <v>24</v>
      </c>
      <c r="C64" s="5">
        <f t="shared" si="2"/>
        <v>0.99354545764260083</v>
      </c>
      <c r="D64" s="5">
        <f t="shared" si="3"/>
        <v>0.40673664307580021</v>
      </c>
    </row>
    <row r="65" spans="2:4" x14ac:dyDescent="0.25">
      <c r="B65">
        <v>27</v>
      </c>
      <c r="C65" s="5">
        <f t="shared" si="2"/>
        <v>0.97100652418836786</v>
      </c>
      <c r="D65" s="5">
        <f t="shared" si="3"/>
        <v>0.45399049973954675</v>
      </c>
    </row>
    <row r="66" spans="2:4" x14ac:dyDescent="0.25">
      <c r="B66">
        <v>30</v>
      </c>
      <c r="C66" s="5">
        <f t="shared" si="2"/>
        <v>0.94602540378443867</v>
      </c>
      <c r="D66" s="5">
        <f t="shared" si="3"/>
        <v>0.49999999999999994</v>
      </c>
    </row>
    <row r="67" spans="2:4" x14ac:dyDescent="0.25">
      <c r="B67">
        <v>33</v>
      </c>
      <c r="C67" s="5">
        <f t="shared" si="2"/>
        <v>0.91867056794542401</v>
      </c>
      <c r="D67" s="5">
        <f t="shared" si="3"/>
        <v>0.54463903501502708</v>
      </c>
    </row>
    <row r="68" spans="2:4" x14ac:dyDescent="0.25">
      <c r="B68">
        <v>36</v>
      </c>
      <c r="C68" s="5">
        <f t="shared" si="2"/>
        <v>0.88901699437494741</v>
      </c>
      <c r="D68" s="5">
        <f t="shared" si="3"/>
        <v>0.58778525229247314</v>
      </c>
    </row>
    <row r="69" spans="2:4" x14ac:dyDescent="0.25">
      <c r="B69">
        <v>39</v>
      </c>
      <c r="C69" s="5">
        <f t="shared" si="2"/>
        <v>0.85714596145697086</v>
      </c>
      <c r="D69" s="5">
        <f t="shared" si="3"/>
        <v>0.62932039104983739</v>
      </c>
    </row>
    <row r="70" spans="2:4" x14ac:dyDescent="0.25">
      <c r="B70">
        <v>42</v>
      </c>
      <c r="C70" s="5">
        <f t="shared" si="2"/>
        <v>0.8231448254773942</v>
      </c>
      <c r="D70" s="5">
        <f t="shared" si="3"/>
        <v>0.66913060635885824</v>
      </c>
    </row>
    <row r="71" spans="2:4" x14ac:dyDescent="0.25">
      <c r="B71">
        <v>45</v>
      </c>
      <c r="C71" s="5">
        <f t="shared" si="2"/>
        <v>0.78710678118654753</v>
      </c>
      <c r="D71" s="5">
        <f t="shared" si="3"/>
        <v>0.70710678118654746</v>
      </c>
    </row>
    <row r="72" spans="2:4" x14ac:dyDescent="0.25">
      <c r="B72">
        <v>48</v>
      </c>
      <c r="C72" s="5">
        <f t="shared" si="2"/>
        <v>0.7491306063588582</v>
      </c>
      <c r="D72" s="5">
        <f t="shared" si="3"/>
        <v>0.74314482547739424</v>
      </c>
    </row>
    <row r="73" spans="2:4" x14ac:dyDescent="0.25">
      <c r="B73">
        <v>51</v>
      </c>
      <c r="C73" s="5">
        <f t="shared" si="2"/>
        <v>0.70932039104983746</v>
      </c>
      <c r="D73" s="5">
        <f t="shared" si="3"/>
        <v>0.7771459614569709</v>
      </c>
    </row>
    <row r="74" spans="2:4" x14ac:dyDescent="0.25">
      <c r="B74">
        <v>54</v>
      </c>
      <c r="C74" s="5">
        <f t="shared" si="2"/>
        <v>0.6677852522924731</v>
      </c>
      <c r="D74" s="5">
        <f t="shared" si="3"/>
        <v>0.80901699437494745</v>
      </c>
    </row>
    <row r="75" spans="2:4" x14ac:dyDescent="0.25">
      <c r="B75">
        <v>57</v>
      </c>
      <c r="C75" s="5">
        <f t="shared" si="2"/>
        <v>0.62463903501502704</v>
      </c>
      <c r="D75" s="5">
        <f t="shared" si="3"/>
        <v>0.83867056794542405</v>
      </c>
    </row>
    <row r="76" spans="2:4" x14ac:dyDescent="0.25">
      <c r="B76">
        <v>60</v>
      </c>
      <c r="C76" s="5">
        <f t="shared" si="2"/>
        <v>0.58000000000000007</v>
      </c>
      <c r="D76" s="5">
        <f t="shared" si="3"/>
        <v>0.8660254037844386</v>
      </c>
    </row>
    <row r="77" spans="2:4" x14ac:dyDescent="0.25">
      <c r="B77">
        <v>63</v>
      </c>
      <c r="C77" s="5">
        <f t="shared" si="2"/>
        <v>0.53399049973954682</v>
      </c>
      <c r="D77" s="5">
        <f t="shared" si="3"/>
        <v>0.89100652418836779</v>
      </c>
    </row>
    <row r="78" spans="2:4" x14ac:dyDescent="0.25">
      <c r="B78">
        <v>66</v>
      </c>
      <c r="C78" s="5">
        <f t="shared" si="2"/>
        <v>0.48673664307580022</v>
      </c>
      <c r="D78" s="5">
        <f t="shared" si="3"/>
        <v>0.91354545764260087</v>
      </c>
    </row>
    <row r="79" spans="2:4" x14ac:dyDescent="0.25">
      <c r="B79">
        <v>69</v>
      </c>
      <c r="C79" s="5">
        <f t="shared" si="2"/>
        <v>0.43836794954530039</v>
      </c>
      <c r="D79" s="5">
        <f t="shared" si="3"/>
        <v>0.93358042649720174</v>
      </c>
    </row>
    <row r="80" spans="2:4" x14ac:dyDescent="0.25">
      <c r="B80">
        <v>72</v>
      </c>
      <c r="C80" s="5">
        <f t="shared" si="2"/>
        <v>0.38901699437494747</v>
      </c>
      <c r="D80" s="5">
        <f t="shared" si="3"/>
        <v>0.95105651629515353</v>
      </c>
    </row>
    <row r="81" spans="2:4" x14ac:dyDescent="0.25">
      <c r="B81">
        <v>75</v>
      </c>
      <c r="C81" s="5">
        <f t="shared" si="2"/>
        <v>0.33881904510252076</v>
      </c>
      <c r="D81" s="5">
        <f t="shared" si="3"/>
        <v>0.96592582628906831</v>
      </c>
    </row>
    <row r="82" spans="2:4" x14ac:dyDescent="0.25">
      <c r="B82">
        <v>78</v>
      </c>
      <c r="C82" s="5">
        <f t="shared" si="2"/>
        <v>0.28791169081775947</v>
      </c>
      <c r="D82" s="5">
        <f t="shared" si="3"/>
        <v>0.97814760073380558</v>
      </c>
    </row>
    <row r="83" spans="2:4" x14ac:dyDescent="0.25">
      <c r="B83">
        <v>81</v>
      </c>
      <c r="C83" s="5">
        <f t="shared" si="2"/>
        <v>0.23643446504023091</v>
      </c>
      <c r="D83" s="5">
        <f t="shared" si="3"/>
        <v>0.98768834059513777</v>
      </c>
    </row>
    <row r="84" spans="2:4" x14ac:dyDescent="0.25">
      <c r="B84">
        <v>84</v>
      </c>
      <c r="C84" s="5">
        <f t="shared" si="2"/>
        <v>0.18452846326765346</v>
      </c>
      <c r="D84" s="5">
        <f t="shared" si="3"/>
        <v>0.99452189536827329</v>
      </c>
    </row>
    <row r="85" spans="2:4" x14ac:dyDescent="0.25">
      <c r="B85">
        <v>87</v>
      </c>
      <c r="C85" s="5">
        <f t="shared" si="2"/>
        <v>0.13233595624294398</v>
      </c>
      <c r="D85" s="5">
        <f t="shared" si="3"/>
        <v>0.99862953475457383</v>
      </c>
    </row>
    <row r="86" spans="2:4" x14ac:dyDescent="0.25">
      <c r="B86">
        <v>90</v>
      </c>
      <c r="C86" s="5">
        <f t="shared" si="2"/>
        <v>8.0000000000000057E-2</v>
      </c>
      <c r="D86" s="5">
        <f t="shared" si="3"/>
        <v>1</v>
      </c>
    </row>
    <row r="87" spans="2:4" x14ac:dyDescent="0.25">
      <c r="B87">
        <v>93</v>
      </c>
      <c r="C87" s="5">
        <f t="shared" si="2"/>
        <v>2.766404375705616E-2</v>
      </c>
      <c r="D87" s="5">
        <f t="shared" si="3"/>
        <v>0.99862953475457383</v>
      </c>
    </row>
    <row r="88" spans="2:4" x14ac:dyDescent="0.25">
      <c r="B88">
        <v>96</v>
      </c>
      <c r="C88" s="5">
        <f t="shared" si="2"/>
        <v>-2.4528463267653552E-2</v>
      </c>
      <c r="D88" s="5">
        <f t="shared" si="3"/>
        <v>0.99452189536827329</v>
      </c>
    </row>
    <row r="89" spans="2:4" x14ac:dyDescent="0.25">
      <c r="B89">
        <v>99</v>
      </c>
      <c r="C89" s="5">
        <f t="shared" si="2"/>
        <v>-7.6434465040230812E-2</v>
      </c>
      <c r="D89" s="5">
        <f t="shared" si="3"/>
        <v>0.98768834059513777</v>
      </c>
    </row>
    <row r="90" spans="2:4" x14ac:dyDescent="0.25">
      <c r="B90">
        <v>102</v>
      </c>
      <c r="C90" s="5">
        <f t="shared" si="2"/>
        <v>-0.12791169081775933</v>
      </c>
      <c r="D90" s="5">
        <f t="shared" si="3"/>
        <v>0.97814760073380569</v>
      </c>
    </row>
    <row r="91" spans="2:4" x14ac:dyDescent="0.25">
      <c r="B91">
        <v>105</v>
      </c>
      <c r="C91" s="5">
        <f t="shared" si="2"/>
        <v>-0.17881904510252083</v>
      </c>
      <c r="D91" s="5">
        <f t="shared" si="3"/>
        <v>0.96592582628906831</v>
      </c>
    </row>
    <row r="92" spans="2:4" x14ac:dyDescent="0.25">
      <c r="B92">
        <v>108</v>
      </c>
      <c r="C92" s="5">
        <f t="shared" si="2"/>
        <v>-0.22901699437494732</v>
      </c>
      <c r="D92" s="5">
        <f t="shared" si="3"/>
        <v>0.95105651629515364</v>
      </c>
    </row>
    <row r="93" spans="2:4" x14ac:dyDescent="0.25">
      <c r="B93">
        <v>111</v>
      </c>
      <c r="C93" s="5">
        <f t="shared" si="2"/>
        <v>-0.27836794954530025</v>
      </c>
      <c r="D93" s="5">
        <f t="shared" si="3"/>
        <v>0.93358042649720174</v>
      </c>
    </row>
    <row r="94" spans="2:4" x14ac:dyDescent="0.25">
      <c r="B94">
        <v>114</v>
      </c>
      <c r="C94" s="5">
        <f t="shared" si="2"/>
        <v>-0.32673664307580025</v>
      </c>
      <c r="D94" s="5">
        <f t="shared" si="3"/>
        <v>0.91354545764260087</v>
      </c>
    </row>
    <row r="95" spans="2:4" x14ac:dyDescent="0.25">
      <c r="B95">
        <v>117</v>
      </c>
      <c r="C95" s="5">
        <f t="shared" si="2"/>
        <v>-0.37399049973954668</v>
      </c>
      <c r="D95" s="5">
        <f t="shared" si="3"/>
        <v>0.8910065241883679</v>
      </c>
    </row>
    <row r="96" spans="2:4" x14ac:dyDescent="0.25">
      <c r="B96">
        <v>120</v>
      </c>
      <c r="C96" s="5">
        <f t="shared" si="2"/>
        <v>-0.41999999999999976</v>
      </c>
      <c r="D96" s="5">
        <f t="shared" si="3"/>
        <v>0.86602540378443871</v>
      </c>
    </row>
    <row r="97" spans="2:4" x14ac:dyDescent="0.25">
      <c r="B97">
        <v>123</v>
      </c>
      <c r="C97" s="5">
        <f t="shared" si="2"/>
        <v>-0.46463903501502707</v>
      </c>
      <c r="D97" s="5">
        <f t="shared" si="3"/>
        <v>0.83867056794542394</v>
      </c>
    </row>
    <row r="98" spans="2:4" x14ac:dyDescent="0.25">
      <c r="B98">
        <v>126</v>
      </c>
      <c r="C98" s="5">
        <f t="shared" si="2"/>
        <v>-0.50778525229247307</v>
      </c>
      <c r="D98" s="5">
        <f t="shared" si="3"/>
        <v>0.80901699437494745</v>
      </c>
    </row>
    <row r="99" spans="2:4" x14ac:dyDescent="0.25">
      <c r="B99">
        <v>129</v>
      </c>
      <c r="C99" s="5">
        <f t="shared" si="2"/>
        <v>-0.54932039104983732</v>
      </c>
      <c r="D99" s="5">
        <f t="shared" si="3"/>
        <v>0.77714596145697101</v>
      </c>
    </row>
    <row r="100" spans="2:4" x14ac:dyDescent="0.25">
      <c r="B100">
        <v>132</v>
      </c>
      <c r="C100" s="5">
        <f t="shared" si="2"/>
        <v>-0.58913060635885828</v>
      </c>
      <c r="D100" s="5">
        <f t="shared" si="3"/>
        <v>0.74314482547739424</v>
      </c>
    </row>
    <row r="101" spans="2:4" x14ac:dyDescent="0.25">
      <c r="B101">
        <v>135</v>
      </c>
      <c r="C101" s="5">
        <f t="shared" si="2"/>
        <v>-0.6271067811865475</v>
      </c>
      <c r="D101" s="5">
        <f t="shared" si="3"/>
        <v>0.70710678118654757</v>
      </c>
    </row>
    <row r="102" spans="2:4" x14ac:dyDescent="0.25">
      <c r="B102">
        <v>138</v>
      </c>
      <c r="C102" s="5">
        <f t="shared" si="2"/>
        <v>-0.66314482547739406</v>
      </c>
      <c r="D102" s="5">
        <f t="shared" si="3"/>
        <v>0.66913060635885835</v>
      </c>
    </row>
    <row r="103" spans="2:4" x14ac:dyDescent="0.25">
      <c r="B103">
        <v>141</v>
      </c>
      <c r="C103" s="5">
        <f t="shared" si="2"/>
        <v>-0.69714596145697094</v>
      </c>
      <c r="D103" s="5">
        <f t="shared" si="3"/>
        <v>0.62932039104983739</v>
      </c>
    </row>
    <row r="104" spans="2:4" x14ac:dyDescent="0.25">
      <c r="B104">
        <v>144</v>
      </c>
      <c r="C104" s="5">
        <f t="shared" si="2"/>
        <v>-0.72901699437494738</v>
      </c>
      <c r="D104" s="5">
        <f t="shared" si="3"/>
        <v>0.58778525229247325</v>
      </c>
    </row>
    <row r="105" spans="2:4" x14ac:dyDescent="0.25">
      <c r="B105">
        <v>147</v>
      </c>
      <c r="C105" s="5">
        <f t="shared" si="2"/>
        <v>-0.75867056794542398</v>
      </c>
      <c r="D105" s="5">
        <f t="shared" si="3"/>
        <v>0.54463903501502731</v>
      </c>
    </row>
    <row r="106" spans="2:4" x14ac:dyDescent="0.25">
      <c r="B106">
        <v>150</v>
      </c>
      <c r="C106" s="5">
        <f t="shared" si="2"/>
        <v>-0.78602540378443875</v>
      </c>
      <c r="D106" s="5">
        <f t="shared" si="3"/>
        <v>0.49999999999999994</v>
      </c>
    </row>
    <row r="107" spans="2:4" x14ac:dyDescent="0.25">
      <c r="B107">
        <v>153</v>
      </c>
      <c r="C107" s="5">
        <f t="shared" si="2"/>
        <v>-0.81100652418836783</v>
      </c>
      <c r="D107" s="5">
        <f t="shared" si="3"/>
        <v>0.45399049973954686</v>
      </c>
    </row>
    <row r="108" spans="2:4" x14ac:dyDescent="0.25">
      <c r="B108">
        <v>156</v>
      </c>
      <c r="C108" s="5">
        <f t="shared" si="2"/>
        <v>-0.8335454576426008</v>
      </c>
      <c r="D108" s="5">
        <f t="shared" si="3"/>
        <v>0.40673664307580043</v>
      </c>
    </row>
    <row r="109" spans="2:4" x14ac:dyDescent="0.25">
      <c r="B109">
        <v>159</v>
      </c>
      <c r="C109" s="5">
        <f t="shared" si="2"/>
        <v>-0.85358042649720178</v>
      </c>
      <c r="D109" s="5">
        <f t="shared" si="3"/>
        <v>0.35836794954530021</v>
      </c>
    </row>
    <row r="110" spans="2:4" x14ac:dyDescent="0.25">
      <c r="B110">
        <v>162</v>
      </c>
      <c r="C110" s="5">
        <f t="shared" si="2"/>
        <v>-0.87105651629515357</v>
      </c>
      <c r="D110" s="5">
        <f t="shared" si="3"/>
        <v>0.30901699437494751</v>
      </c>
    </row>
    <row r="111" spans="2:4" x14ac:dyDescent="0.25">
      <c r="B111">
        <v>165</v>
      </c>
      <c r="C111" s="5">
        <f t="shared" si="2"/>
        <v>-0.88592582628906824</v>
      </c>
      <c r="D111" s="5">
        <f t="shared" si="3"/>
        <v>0.25881904510252102</v>
      </c>
    </row>
    <row r="112" spans="2:4" x14ac:dyDescent="0.25">
      <c r="B112">
        <v>168</v>
      </c>
      <c r="C112" s="5">
        <f t="shared" si="2"/>
        <v>-0.89814760073380573</v>
      </c>
      <c r="D112" s="5">
        <f t="shared" si="3"/>
        <v>0.20791169081775931</v>
      </c>
    </row>
    <row r="113" spans="2:4" x14ac:dyDescent="0.25">
      <c r="B113">
        <v>171</v>
      </c>
      <c r="C113" s="5">
        <f t="shared" si="2"/>
        <v>-0.9076883405951377</v>
      </c>
      <c r="D113" s="5">
        <f t="shared" si="3"/>
        <v>0.15643446504023098</v>
      </c>
    </row>
    <row r="114" spans="2:4" x14ac:dyDescent="0.25">
      <c r="B114">
        <v>174</v>
      </c>
      <c r="C114" s="5">
        <f t="shared" si="2"/>
        <v>-0.91452189536827333</v>
      </c>
      <c r="D114" s="5">
        <f t="shared" si="3"/>
        <v>0.10452846326765373</v>
      </c>
    </row>
    <row r="115" spans="2:4" x14ac:dyDescent="0.25">
      <c r="B115">
        <v>177</v>
      </c>
      <c r="C115" s="5">
        <f t="shared" si="2"/>
        <v>-0.91862953475457387</v>
      </c>
      <c r="D115" s="5">
        <f t="shared" si="3"/>
        <v>5.2335956242943807E-2</v>
      </c>
    </row>
    <row r="116" spans="2:4" x14ac:dyDescent="0.25">
      <c r="B116">
        <v>180</v>
      </c>
      <c r="C116" s="5">
        <f t="shared" si="2"/>
        <v>-0.92</v>
      </c>
      <c r="D116" s="5">
        <f t="shared" si="3"/>
        <v>1.22514845490862E-16</v>
      </c>
    </row>
    <row r="117" spans="2:4" x14ac:dyDescent="0.25">
      <c r="B117">
        <v>183</v>
      </c>
      <c r="C117" s="5">
        <f t="shared" si="2"/>
        <v>-0.91862953475457387</v>
      </c>
      <c r="D117" s="5">
        <f t="shared" si="3"/>
        <v>-5.2335956242943557E-2</v>
      </c>
    </row>
    <row r="118" spans="2:4" x14ac:dyDescent="0.25">
      <c r="B118">
        <v>186</v>
      </c>
      <c r="C118" s="5">
        <f t="shared" si="2"/>
        <v>-0.91452189536827333</v>
      </c>
      <c r="D118" s="5">
        <f t="shared" si="3"/>
        <v>-0.1045284632676535</v>
      </c>
    </row>
    <row r="119" spans="2:4" x14ac:dyDescent="0.25">
      <c r="B119">
        <v>189</v>
      </c>
      <c r="C119" s="5">
        <f t="shared" si="2"/>
        <v>-0.90768834059513781</v>
      </c>
      <c r="D119" s="5">
        <f t="shared" si="3"/>
        <v>-0.15643446504023073</v>
      </c>
    </row>
    <row r="120" spans="2:4" x14ac:dyDescent="0.25">
      <c r="B120">
        <v>192</v>
      </c>
      <c r="C120" s="5">
        <f t="shared" si="2"/>
        <v>-0.89814760073380562</v>
      </c>
      <c r="D120" s="5">
        <f t="shared" si="3"/>
        <v>-0.20791169081775951</v>
      </c>
    </row>
    <row r="121" spans="2:4" x14ac:dyDescent="0.25">
      <c r="B121">
        <v>195</v>
      </c>
      <c r="C121" s="5">
        <f t="shared" ref="C121:C176" si="4">COS(RADIANS(B121))+C$35</f>
        <v>-0.88592582628906835</v>
      </c>
      <c r="D121" s="5">
        <f t="shared" ref="D121:D176" si="5">SIN(RADIANS(B121))+C$36</f>
        <v>-0.25881904510252079</v>
      </c>
    </row>
    <row r="122" spans="2:4" x14ac:dyDescent="0.25">
      <c r="B122">
        <v>198</v>
      </c>
      <c r="C122" s="5">
        <f t="shared" si="4"/>
        <v>-0.87105651629515368</v>
      </c>
      <c r="D122" s="5">
        <f t="shared" si="5"/>
        <v>-0.30901699437494728</v>
      </c>
    </row>
    <row r="123" spans="2:4" x14ac:dyDescent="0.25">
      <c r="B123">
        <v>201</v>
      </c>
      <c r="C123" s="5">
        <f t="shared" si="4"/>
        <v>-0.85358042649720178</v>
      </c>
      <c r="D123" s="5">
        <f t="shared" si="5"/>
        <v>-0.35836794954530043</v>
      </c>
    </row>
    <row r="124" spans="2:4" x14ac:dyDescent="0.25">
      <c r="B124">
        <v>204</v>
      </c>
      <c r="C124" s="5">
        <f t="shared" si="4"/>
        <v>-0.83354545764260091</v>
      </c>
      <c r="D124" s="5">
        <f t="shared" si="5"/>
        <v>-0.40673664307580021</v>
      </c>
    </row>
    <row r="125" spans="2:4" x14ac:dyDescent="0.25">
      <c r="B125">
        <v>207</v>
      </c>
      <c r="C125" s="5">
        <f t="shared" si="4"/>
        <v>-0.81100652418836794</v>
      </c>
      <c r="D125" s="5">
        <f t="shared" si="5"/>
        <v>-0.45399049973954669</v>
      </c>
    </row>
    <row r="126" spans="2:4" x14ac:dyDescent="0.25">
      <c r="B126">
        <v>210</v>
      </c>
      <c r="C126" s="5">
        <f t="shared" si="4"/>
        <v>-0.78602540378443864</v>
      </c>
      <c r="D126" s="5">
        <f t="shared" si="5"/>
        <v>-0.50000000000000011</v>
      </c>
    </row>
    <row r="127" spans="2:4" x14ac:dyDescent="0.25">
      <c r="B127">
        <v>213</v>
      </c>
      <c r="C127" s="5">
        <f t="shared" si="4"/>
        <v>-0.75867056794542409</v>
      </c>
      <c r="D127" s="5">
        <f t="shared" si="5"/>
        <v>-0.54463903501502708</v>
      </c>
    </row>
    <row r="128" spans="2:4" x14ac:dyDescent="0.25">
      <c r="B128">
        <v>216</v>
      </c>
      <c r="C128" s="5">
        <f t="shared" si="4"/>
        <v>-0.7290169943749476</v>
      </c>
      <c r="D128" s="5">
        <f t="shared" si="5"/>
        <v>-0.58778525229247303</v>
      </c>
    </row>
    <row r="129" spans="2:4" x14ac:dyDescent="0.25">
      <c r="B129">
        <v>219</v>
      </c>
      <c r="C129" s="5">
        <f t="shared" si="4"/>
        <v>-0.69714596145697083</v>
      </c>
      <c r="D129" s="5">
        <f t="shared" si="5"/>
        <v>-0.62932039104983761</v>
      </c>
    </row>
    <row r="130" spans="2:4" x14ac:dyDescent="0.25">
      <c r="B130">
        <v>222</v>
      </c>
      <c r="C130" s="5">
        <f t="shared" si="4"/>
        <v>-0.66314482547739428</v>
      </c>
      <c r="D130" s="5">
        <f t="shared" si="5"/>
        <v>-0.66913060635885824</v>
      </c>
    </row>
    <row r="131" spans="2:4" x14ac:dyDescent="0.25">
      <c r="B131">
        <v>225</v>
      </c>
      <c r="C131" s="5">
        <f t="shared" si="4"/>
        <v>-0.62710678118654772</v>
      </c>
      <c r="D131" s="5">
        <f t="shared" si="5"/>
        <v>-0.70710678118654746</v>
      </c>
    </row>
    <row r="132" spans="2:4" x14ac:dyDescent="0.25">
      <c r="B132">
        <v>228</v>
      </c>
      <c r="C132" s="5">
        <f t="shared" si="4"/>
        <v>-0.58913060635885817</v>
      </c>
      <c r="D132" s="5">
        <f t="shared" si="5"/>
        <v>-0.74314482547739436</v>
      </c>
    </row>
    <row r="133" spans="2:4" x14ac:dyDescent="0.25">
      <c r="B133">
        <v>231</v>
      </c>
      <c r="C133" s="5">
        <f t="shared" si="4"/>
        <v>-0.54932039104983788</v>
      </c>
      <c r="D133" s="5">
        <f t="shared" si="5"/>
        <v>-0.77714596145697057</v>
      </c>
    </row>
    <row r="134" spans="2:4" x14ac:dyDescent="0.25">
      <c r="B134">
        <v>234</v>
      </c>
      <c r="C134" s="5">
        <f t="shared" si="4"/>
        <v>-0.50778525229247329</v>
      </c>
      <c r="D134" s="5">
        <f t="shared" si="5"/>
        <v>-0.80901699437494734</v>
      </c>
    </row>
    <row r="135" spans="2:4" x14ac:dyDescent="0.25">
      <c r="B135">
        <v>237</v>
      </c>
      <c r="C135" s="5">
        <f t="shared" si="4"/>
        <v>-0.46463903501502696</v>
      </c>
      <c r="D135" s="5">
        <f t="shared" si="5"/>
        <v>-0.83867056794542405</v>
      </c>
    </row>
    <row r="136" spans="2:4" x14ac:dyDescent="0.25">
      <c r="B136">
        <v>240</v>
      </c>
      <c r="C136" s="5">
        <f t="shared" si="4"/>
        <v>-0.42000000000000043</v>
      </c>
      <c r="D136" s="5">
        <f t="shared" si="5"/>
        <v>-0.86602540378443837</v>
      </c>
    </row>
    <row r="137" spans="2:4" x14ac:dyDescent="0.25">
      <c r="B137">
        <v>243</v>
      </c>
      <c r="C137" s="5">
        <f t="shared" si="4"/>
        <v>-0.3739904997395469</v>
      </c>
      <c r="D137" s="5">
        <f t="shared" si="5"/>
        <v>-0.89100652418836779</v>
      </c>
    </row>
    <row r="138" spans="2:4" x14ac:dyDescent="0.25">
      <c r="B138">
        <v>246</v>
      </c>
      <c r="C138" s="5">
        <f t="shared" si="4"/>
        <v>-0.32673664307580008</v>
      </c>
      <c r="D138" s="5">
        <f t="shared" si="5"/>
        <v>-0.91354545764260098</v>
      </c>
    </row>
    <row r="139" spans="2:4" x14ac:dyDescent="0.25">
      <c r="B139">
        <v>249</v>
      </c>
      <c r="C139" s="5">
        <f t="shared" si="4"/>
        <v>-0.2783679495453007</v>
      </c>
      <c r="D139" s="5">
        <f t="shared" si="5"/>
        <v>-0.93358042649720163</v>
      </c>
    </row>
    <row r="140" spans="2:4" x14ac:dyDescent="0.25">
      <c r="B140">
        <v>252</v>
      </c>
      <c r="C140" s="5">
        <f t="shared" si="4"/>
        <v>-0.22901699437494755</v>
      </c>
      <c r="D140" s="5">
        <f t="shared" si="5"/>
        <v>-0.95105651629515353</v>
      </c>
    </row>
    <row r="141" spans="2:4" x14ac:dyDescent="0.25">
      <c r="B141">
        <v>255</v>
      </c>
      <c r="C141" s="5">
        <f t="shared" si="4"/>
        <v>-0.17881904510252061</v>
      </c>
      <c r="D141" s="5">
        <f t="shared" si="5"/>
        <v>-0.96592582628906831</v>
      </c>
    </row>
    <row r="142" spans="2:4" x14ac:dyDescent="0.25">
      <c r="B142">
        <v>258</v>
      </c>
      <c r="C142" s="5">
        <f t="shared" si="4"/>
        <v>-0.12791169081775977</v>
      </c>
      <c r="D142" s="5">
        <f t="shared" si="5"/>
        <v>-0.97814760073380558</v>
      </c>
    </row>
    <row r="143" spans="2:4" x14ac:dyDescent="0.25">
      <c r="B143">
        <v>261</v>
      </c>
      <c r="C143" s="5">
        <f t="shared" si="4"/>
        <v>-7.6434465040231034E-2</v>
      </c>
      <c r="D143" s="5">
        <f t="shared" si="5"/>
        <v>-0.98768834059513766</v>
      </c>
    </row>
    <row r="144" spans="2:4" x14ac:dyDescent="0.25">
      <c r="B144">
        <v>264</v>
      </c>
      <c r="C144" s="5">
        <f t="shared" si="4"/>
        <v>-2.4528463267653358E-2</v>
      </c>
      <c r="D144" s="5">
        <f t="shared" si="5"/>
        <v>-0.9945218953682734</v>
      </c>
    </row>
    <row r="145" spans="2:4" x14ac:dyDescent="0.25">
      <c r="B145">
        <v>267</v>
      </c>
      <c r="C145" s="5">
        <f t="shared" si="4"/>
        <v>2.7664043757055695E-2</v>
      </c>
      <c r="D145" s="5">
        <f t="shared" si="5"/>
        <v>-0.99862953475457383</v>
      </c>
    </row>
    <row r="146" spans="2:4" x14ac:dyDescent="0.25">
      <c r="B146">
        <v>270</v>
      </c>
      <c r="C146" s="5">
        <f t="shared" si="4"/>
        <v>7.9999999999999821E-2</v>
      </c>
      <c r="D146" s="5">
        <f t="shared" si="5"/>
        <v>-1</v>
      </c>
    </row>
    <row r="147" spans="2:4" x14ac:dyDescent="0.25">
      <c r="B147">
        <v>273</v>
      </c>
      <c r="C147" s="5">
        <f t="shared" si="4"/>
        <v>0.13233595624294395</v>
      </c>
      <c r="D147" s="5">
        <f t="shared" si="5"/>
        <v>-0.99862953475457383</v>
      </c>
    </row>
    <row r="148" spans="2:4" x14ac:dyDescent="0.25">
      <c r="B148">
        <v>276</v>
      </c>
      <c r="C148" s="5">
        <f t="shared" si="4"/>
        <v>0.18452846326765299</v>
      </c>
      <c r="D148" s="5">
        <f t="shared" si="5"/>
        <v>-0.9945218953682734</v>
      </c>
    </row>
    <row r="149" spans="2:4" x14ac:dyDescent="0.25">
      <c r="B149">
        <v>279</v>
      </c>
      <c r="C149" s="5">
        <f t="shared" si="4"/>
        <v>0.23643446504023069</v>
      </c>
      <c r="D149" s="5">
        <f t="shared" si="5"/>
        <v>-0.98768834059513777</v>
      </c>
    </row>
    <row r="150" spans="2:4" x14ac:dyDescent="0.25">
      <c r="B150">
        <v>282</v>
      </c>
      <c r="C150" s="5">
        <f t="shared" si="4"/>
        <v>0.28791169081775941</v>
      </c>
      <c r="D150" s="5">
        <f t="shared" si="5"/>
        <v>-0.97814760073380558</v>
      </c>
    </row>
    <row r="151" spans="2:4" x14ac:dyDescent="0.25">
      <c r="B151">
        <v>285</v>
      </c>
      <c r="C151" s="5">
        <f t="shared" si="4"/>
        <v>0.33881904510252031</v>
      </c>
      <c r="D151" s="5">
        <f t="shared" si="5"/>
        <v>-0.96592582628906842</v>
      </c>
    </row>
    <row r="152" spans="2:4" x14ac:dyDescent="0.25">
      <c r="B152">
        <v>288</v>
      </c>
      <c r="C152" s="5">
        <f t="shared" si="4"/>
        <v>0.38901699437494724</v>
      </c>
      <c r="D152" s="5">
        <f t="shared" si="5"/>
        <v>-0.95105651629515364</v>
      </c>
    </row>
    <row r="153" spans="2:4" x14ac:dyDescent="0.25">
      <c r="B153">
        <v>291</v>
      </c>
      <c r="C153" s="5">
        <f t="shared" si="4"/>
        <v>0.43836794954530039</v>
      </c>
      <c r="D153" s="5">
        <f t="shared" si="5"/>
        <v>-0.93358042649720174</v>
      </c>
    </row>
    <row r="154" spans="2:4" x14ac:dyDescent="0.25">
      <c r="B154">
        <v>294</v>
      </c>
      <c r="C154" s="5">
        <f t="shared" si="4"/>
        <v>0.48673664307579978</v>
      </c>
      <c r="D154" s="5">
        <f t="shared" si="5"/>
        <v>-0.91354545764260109</v>
      </c>
    </row>
    <row r="155" spans="2:4" x14ac:dyDescent="0.25">
      <c r="B155">
        <v>297</v>
      </c>
      <c r="C155" s="5">
        <f t="shared" si="4"/>
        <v>0.5339904997395466</v>
      </c>
      <c r="D155" s="5">
        <f t="shared" si="5"/>
        <v>-0.8910065241883679</v>
      </c>
    </row>
    <row r="156" spans="2:4" x14ac:dyDescent="0.25">
      <c r="B156">
        <v>300</v>
      </c>
      <c r="C156" s="5">
        <f t="shared" si="4"/>
        <v>0.58000000000000007</v>
      </c>
      <c r="D156" s="5">
        <f t="shared" si="5"/>
        <v>-0.8660254037844386</v>
      </c>
    </row>
    <row r="157" spans="2:4" x14ac:dyDescent="0.25">
      <c r="B157">
        <v>303</v>
      </c>
      <c r="C157" s="5">
        <f t="shared" si="4"/>
        <v>0.6246390350150266</v>
      </c>
      <c r="D157" s="5">
        <f t="shared" si="5"/>
        <v>-0.83867056794542427</v>
      </c>
    </row>
    <row r="158" spans="2:4" x14ac:dyDescent="0.25">
      <c r="B158">
        <v>306</v>
      </c>
      <c r="C158" s="5">
        <f t="shared" si="4"/>
        <v>0.66778525229247288</v>
      </c>
      <c r="D158" s="5">
        <f t="shared" si="5"/>
        <v>-0.80901699437494756</v>
      </c>
    </row>
    <row r="159" spans="2:4" x14ac:dyDescent="0.25">
      <c r="B159">
        <v>309</v>
      </c>
      <c r="C159" s="5">
        <f t="shared" si="4"/>
        <v>0.70932039104983746</v>
      </c>
      <c r="D159" s="5">
        <f t="shared" si="5"/>
        <v>-0.77714596145697079</v>
      </c>
    </row>
    <row r="160" spans="2:4" x14ac:dyDescent="0.25">
      <c r="B160">
        <v>312</v>
      </c>
      <c r="C160" s="5">
        <f t="shared" si="4"/>
        <v>0.74913060635885775</v>
      </c>
      <c r="D160" s="5">
        <f t="shared" si="5"/>
        <v>-0.74314482547739458</v>
      </c>
    </row>
    <row r="161" spans="2:4" x14ac:dyDescent="0.25">
      <c r="B161">
        <v>315</v>
      </c>
      <c r="C161" s="5">
        <f t="shared" si="4"/>
        <v>0.78710678118654731</v>
      </c>
      <c r="D161" s="5">
        <f t="shared" si="5"/>
        <v>-0.70710678118654768</v>
      </c>
    </row>
    <row r="162" spans="2:4" x14ac:dyDescent="0.25">
      <c r="B162">
        <v>318</v>
      </c>
      <c r="C162" s="5">
        <f t="shared" si="4"/>
        <v>0.8231448254773942</v>
      </c>
      <c r="D162" s="5">
        <f t="shared" si="5"/>
        <v>-0.66913060635885813</v>
      </c>
    </row>
    <row r="163" spans="2:4" x14ac:dyDescent="0.25">
      <c r="B163">
        <v>321</v>
      </c>
      <c r="C163" s="5">
        <f t="shared" si="4"/>
        <v>0.85714596145697053</v>
      </c>
      <c r="D163" s="5">
        <f t="shared" si="5"/>
        <v>-0.62932039104983784</v>
      </c>
    </row>
    <row r="164" spans="2:4" x14ac:dyDescent="0.25">
      <c r="B164">
        <v>324</v>
      </c>
      <c r="C164" s="5">
        <f t="shared" si="4"/>
        <v>0.8890169943749473</v>
      </c>
      <c r="D164" s="5">
        <f t="shared" si="5"/>
        <v>-0.58778525229247336</v>
      </c>
    </row>
    <row r="165" spans="2:4" x14ac:dyDescent="0.25">
      <c r="B165">
        <v>327</v>
      </c>
      <c r="C165" s="5">
        <f t="shared" si="4"/>
        <v>0.91867056794542401</v>
      </c>
      <c r="D165" s="5">
        <f t="shared" si="5"/>
        <v>-0.54463903501502697</v>
      </c>
    </row>
    <row r="166" spans="2:4" x14ac:dyDescent="0.25">
      <c r="B166">
        <v>330</v>
      </c>
      <c r="C166" s="5">
        <f t="shared" si="4"/>
        <v>0.94602540378443833</v>
      </c>
      <c r="D166" s="5">
        <f t="shared" si="5"/>
        <v>-0.50000000000000044</v>
      </c>
    </row>
    <row r="167" spans="2:4" x14ac:dyDescent="0.25">
      <c r="B167">
        <v>333</v>
      </c>
      <c r="C167" s="5">
        <f t="shared" si="4"/>
        <v>0.97100652418836775</v>
      </c>
      <c r="D167" s="5">
        <f t="shared" si="5"/>
        <v>-0.45399049973954697</v>
      </c>
    </row>
    <row r="168" spans="2:4" x14ac:dyDescent="0.25">
      <c r="B168">
        <v>336</v>
      </c>
      <c r="C168" s="5">
        <f t="shared" si="4"/>
        <v>0.99354545764260094</v>
      </c>
      <c r="D168" s="5">
        <f t="shared" si="5"/>
        <v>-0.40673664307580015</v>
      </c>
    </row>
    <row r="169" spans="2:4" x14ac:dyDescent="0.25">
      <c r="B169">
        <v>339</v>
      </c>
      <c r="C169" s="5">
        <f t="shared" si="4"/>
        <v>1.0135804264972015</v>
      </c>
      <c r="D169" s="5">
        <f t="shared" si="5"/>
        <v>-0.35836794954530077</v>
      </c>
    </row>
    <row r="170" spans="2:4" x14ac:dyDescent="0.25">
      <c r="B170">
        <v>342</v>
      </c>
      <c r="C170" s="5">
        <f t="shared" si="4"/>
        <v>1.0310565162951535</v>
      </c>
      <c r="D170" s="5">
        <f t="shared" si="5"/>
        <v>-0.30901699437494762</v>
      </c>
    </row>
    <row r="171" spans="2:4" x14ac:dyDescent="0.25">
      <c r="B171">
        <v>345</v>
      </c>
      <c r="C171" s="5">
        <f t="shared" si="4"/>
        <v>1.0459258262890683</v>
      </c>
      <c r="D171" s="5">
        <f t="shared" si="5"/>
        <v>-0.25881904510252068</v>
      </c>
    </row>
    <row r="172" spans="2:4" x14ac:dyDescent="0.25">
      <c r="B172">
        <v>348</v>
      </c>
      <c r="C172" s="5">
        <f t="shared" si="4"/>
        <v>1.0581476007338055</v>
      </c>
      <c r="D172" s="5">
        <f t="shared" si="5"/>
        <v>-0.20791169081775987</v>
      </c>
    </row>
    <row r="173" spans="2:4" x14ac:dyDescent="0.25">
      <c r="B173">
        <v>351</v>
      </c>
      <c r="C173" s="5">
        <f t="shared" si="4"/>
        <v>1.0676883405951376</v>
      </c>
      <c r="D173" s="5">
        <f t="shared" si="5"/>
        <v>-0.15643446504023112</v>
      </c>
    </row>
    <row r="174" spans="2:4" x14ac:dyDescent="0.25">
      <c r="B174">
        <v>354</v>
      </c>
      <c r="C174" s="5">
        <f t="shared" si="4"/>
        <v>1.0745218953682734</v>
      </c>
      <c r="D174" s="5">
        <f t="shared" si="5"/>
        <v>-0.10452846326765342</v>
      </c>
    </row>
    <row r="175" spans="2:4" x14ac:dyDescent="0.25">
      <c r="B175">
        <v>357</v>
      </c>
      <c r="C175" s="5">
        <f t="shared" si="4"/>
        <v>1.0786295347545738</v>
      </c>
      <c r="D175" s="5">
        <f t="shared" si="5"/>
        <v>-5.2335956242944369E-2</v>
      </c>
    </row>
    <row r="176" spans="2:4" x14ac:dyDescent="0.25">
      <c r="B176">
        <v>360</v>
      </c>
      <c r="C176" s="5">
        <f t="shared" si="4"/>
        <v>1.08</v>
      </c>
      <c r="D176" s="5">
        <f t="shared" si="5"/>
        <v>-2.45029690981724E-16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9" r:id="rId4" name="ScrollBar4">
          <controlPr defaultSize="0" autoLine="0" linkedCell="F12" r:id="rId5">
            <anchor moveWithCells="1">
              <from>
                <xdr:col>5</xdr:col>
                <xdr:colOff>9525</xdr:colOff>
                <xdr:row>11</xdr:row>
                <xdr:rowOff>19050</xdr:rowOff>
              </from>
              <to>
                <xdr:col>7</xdr:col>
                <xdr:colOff>9525</xdr:colOff>
                <xdr:row>12</xdr:row>
                <xdr:rowOff>9525</xdr:rowOff>
              </to>
            </anchor>
          </controlPr>
        </control>
      </mc:Choice>
      <mc:Fallback>
        <control shapeId="1029" r:id="rId4" name="ScrollBar4"/>
      </mc:Fallback>
    </mc:AlternateContent>
    <mc:AlternateContent xmlns:mc="http://schemas.openxmlformats.org/markup-compatibility/2006">
      <mc:Choice Requires="x14">
        <control shapeId="1028" r:id="rId6" name="ScrollBar1">
          <controlPr defaultSize="0" autoLine="0" autoPict="0" linkedCell="F11" r:id="rId7">
            <anchor moveWithCells="1">
              <from>
                <xdr:col>5</xdr:col>
                <xdr:colOff>9525</xdr:colOff>
                <xdr:row>10</xdr:row>
                <xdr:rowOff>19050</xdr:rowOff>
              </from>
              <to>
                <xdr:col>7</xdr:col>
                <xdr:colOff>9525</xdr:colOff>
                <xdr:row>11</xdr:row>
                <xdr:rowOff>9525</xdr:rowOff>
              </to>
            </anchor>
          </controlPr>
        </control>
      </mc:Choice>
      <mc:Fallback>
        <control shapeId="1028" r:id="rId6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4:N23"/>
  <sheetViews>
    <sheetView topLeftCell="A2" zoomScale="160" zoomScaleNormal="160" workbookViewId="0">
      <selection activeCell="A2" sqref="A2"/>
    </sheetView>
  </sheetViews>
  <sheetFormatPr defaultRowHeight="15" x14ac:dyDescent="0.25"/>
  <sheetData>
    <row r="4" spans="1:7" x14ac:dyDescent="0.25">
      <c r="A4" t="s">
        <v>45</v>
      </c>
      <c r="B4" s="11">
        <f>(G4-D4)/200*E4+D4</f>
        <v>-0.17999999999999994</v>
      </c>
      <c r="C4">
        <v>0.6</v>
      </c>
      <c r="D4">
        <v>-1</v>
      </c>
      <c r="E4">
        <v>82</v>
      </c>
      <c r="G4">
        <v>1</v>
      </c>
    </row>
    <row r="5" spans="1:7" x14ac:dyDescent="0.25">
      <c r="A5" t="s">
        <v>46</v>
      </c>
      <c r="B5" s="11">
        <f>(G5-D5)/200*E5+D5</f>
        <v>-0.16000000000000003</v>
      </c>
      <c r="C5">
        <v>-0.8</v>
      </c>
      <c r="D5">
        <v>-1</v>
      </c>
      <c r="E5">
        <v>84</v>
      </c>
      <c r="G5">
        <v>1</v>
      </c>
    </row>
    <row r="6" spans="1:7" x14ac:dyDescent="0.25">
      <c r="A6" t="s">
        <v>55</v>
      </c>
      <c r="B6">
        <f>B4*SQRT(1-B5*B5)</f>
        <v>-0.17768106258124408</v>
      </c>
    </row>
    <row r="7" spans="1:7" x14ac:dyDescent="0.25">
      <c r="A7" t="s">
        <v>56</v>
      </c>
      <c r="B7">
        <f>B5*SQRT(1-B4*B4)</f>
        <v>-0.15738665763018164</v>
      </c>
    </row>
    <row r="9" spans="1:7" x14ac:dyDescent="0.25">
      <c r="A9" t="s">
        <v>57</v>
      </c>
      <c r="B9">
        <f>B4*B4-B5*B5</f>
        <v>6.7999999999999658E-3</v>
      </c>
    </row>
    <row r="10" spans="1:7" x14ac:dyDescent="0.25">
      <c r="A10" t="s">
        <v>58</v>
      </c>
      <c r="B10">
        <f>B6*B6-B7*B7</f>
        <v>6.7999999999999623E-3</v>
      </c>
    </row>
    <row r="12" spans="1:7" x14ac:dyDescent="0.25">
      <c r="B12">
        <f>B5^4+(B10-1)*B5*B5+B7*B7</f>
        <v>0</v>
      </c>
    </row>
    <row r="13" spans="1:7" x14ac:dyDescent="0.25">
      <c r="A13" t="s">
        <v>59</v>
      </c>
      <c r="B13">
        <v>1</v>
      </c>
    </row>
    <row r="14" spans="1:7" x14ac:dyDescent="0.25">
      <c r="A14" t="s">
        <v>60</v>
      </c>
      <c r="B14">
        <f>B10-1</f>
        <v>-0.99320000000000008</v>
      </c>
    </row>
    <row r="15" spans="1:7" x14ac:dyDescent="0.25">
      <c r="A15" t="s">
        <v>39</v>
      </c>
      <c r="B15">
        <f>B7*B7</f>
        <v>2.4770560000000014E-2</v>
      </c>
    </row>
    <row r="16" spans="1:7" x14ac:dyDescent="0.25">
      <c r="A16" t="s">
        <v>61</v>
      </c>
      <c r="B16">
        <f>B14*B14-4*B13*B15</f>
        <v>0.88736400000000004</v>
      </c>
    </row>
    <row r="18" spans="1:14" ht="17.25" x14ac:dyDescent="0.25">
      <c r="A18" t="s">
        <v>64</v>
      </c>
      <c r="B18" s="1" t="s">
        <v>62</v>
      </c>
      <c r="C18" s="4">
        <f>(-B14+SQRT(B16))/2/B13</f>
        <v>0.96760000000000002</v>
      </c>
      <c r="E18" s="1" t="s">
        <v>63</v>
      </c>
      <c r="F18" s="4">
        <f>C18+B10</f>
        <v>0.97439999999999993</v>
      </c>
      <c r="H18" s="1" t="s">
        <v>45</v>
      </c>
      <c r="I18">
        <f>SIGN(B6)*SQRT(F18)</f>
        <v>-0.98711701434024524</v>
      </c>
      <c r="J18" s="1" t="s">
        <v>46</v>
      </c>
      <c r="K18">
        <f>SIGN(B7)*SQRT(C18)</f>
        <v>-0.98366661018863499</v>
      </c>
      <c r="M18">
        <f>I18*SQRT(1-K18*K18)</f>
        <v>-0.17768106258124411</v>
      </c>
      <c r="N18">
        <f>K18*SQRT(1-I18*I18)</f>
        <v>-0.15738665763018178</v>
      </c>
    </row>
    <row r="19" spans="1:14" ht="17.25" x14ac:dyDescent="0.25">
      <c r="A19" t="s">
        <v>65</v>
      </c>
      <c r="B19" s="1" t="s">
        <v>62</v>
      </c>
      <c r="C19">
        <f>(-B14-SQRT(B16))/2/B13</f>
        <v>2.5600000000000012E-2</v>
      </c>
      <c r="E19" s="1" t="s">
        <v>63</v>
      </c>
      <c r="F19">
        <f>C19+B10</f>
        <v>3.239999999999997E-2</v>
      </c>
      <c r="H19" s="16" t="s">
        <v>45</v>
      </c>
      <c r="I19" s="11">
        <f>SIGN(B6)*SQRT(F19)</f>
        <v>-0.17999999999999991</v>
      </c>
      <c r="J19" s="16" t="s">
        <v>46</v>
      </c>
      <c r="K19" s="11">
        <f>SIGN(B7)*SQRT(C19)</f>
        <v>-0.16000000000000003</v>
      </c>
      <c r="M19">
        <f>I19*SQRT(1-K19*K19)</f>
        <v>-0.17768106258124405</v>
      </c>
      <c r="N19">
        <f>K19*SQRT(1-I19*I19)</f>
        <v>-0.15738665763018164</v>
      </c>
    </row>
    <row r="21" spans="1:14" x14ac:dyDescent="0.25">
      <c r="I21">
        <f>1-K19*K19</f>
        <v>0.97439999999999993</v>
      </c>
      <c r="K21">
        <f>1-I19*I19</f>
        <v>0.96760000000000002</v>
      </c>
    </row>
    <row r="22" spans="1:14" x14ac:dyDescent="0.25">
      <c r="I22">
        <f>SQRT(I21)</f>
        <v>0.98711701434024524</v>
      </c>
      <c r="K22">
        <f>SQRT(K21)</f>
        <v>0.98366661018863499</v>
      </c>
    </row>
    <row r="23" spans="1:14" x14ac:dyDescent="0.25">
      <c r="I23">
        <f>I18-I22</f>
        <v>-1.9742340286804905</v>
      </c>
      <c r="K23">
        <f>K18-K22</f>
        <v>-1.96733322037727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50" r:id="rId3" name="ScrollBar2">
          <controlPr defaultSize="0" autoLine="0" linkedCell="E5" r:id="rId4">
            <anchor moveWithCells="1">
              <from>
                <xdr:col>4</xdr:col>
                <xdr:colOff>57150</xdr:colOff>
                <xdr:row>4</xdr:row>
                <xdr:rowOff>38100</xdr:rowOff>
              </from>
              <to>
                <xdr:col>5</xdr:col>
                <xdr:colOff>581025</xdr:colOff>
                <xdr:row>4</xdr:row>
                <xdr:rowOff>171450</xdr:rowOff>
              </to>
            </anchor>
          </controlPr>
        </control>
      </mc:Choice>
      <mc:Fallback>
        <control shapeId="2050" r:id="rId3" name="ScrollBar2"/>
      </mc:Fallback>
    </mc:AlternateContent>
    <mc:AlternateContent xmlns:mc="http://schemas.openxmlformats.org/markup-compatibility/2006">
      <mc:Choice Requires="x14">
        <control shapeId="2049" r:id="rId5" name="ScrollBar1">
          <controlPr defaultSize="0" autoLine="0" linkedCell="E4" r:id="rId6">
            <anchor moveWithCells="1">
              <from>
                <xdr:col>4</xdr:col>
                <xdr:colOff>57150</xdr:colOff>
                <xdr:row>3</xdr:row>
                <xdr:rowOff>38100</xdr:rowOff>
              </from>
              <to>
                <xdr:col>5</xdr:col>
                <xdr:colOff>581025</xdr:colOff>
                <xdr:row>3</xdr:row>
                <xdr:rowOff>171450</xdr:rowOff>
              </to>
            </anchor>
          </controlPr>
        </control>
      </mc:Choice>
      <mc:Fallback>
        <control shapeId="2049" r:id="rId5" name="ScrollBar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Nielsen</dc:creator>
  <cp:lastModifiedBy>Holger Nielsen</cp:lastModifiedBy>
  <dcterms:created xsi:type="dcterms:W3CDTF">2011-05-13T18:31:22Z</dcterms:created>
  <dcterms:modified xsi:type="dcterms:W3CDTF">2016-11-10T13:39:31Z</dcterms:modified>
</cp:coreProperties>
</file>